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98" windowWidth="14804" windowHeight="8007" activeTab="5"/>
  </bookViews>
  <sheets>
    <sheet name="Llogari." sheetId="6" r:id="rId1"/>
    <sheet name="Rezultati." sheetId="1" r:id="rId2"/>
    <sheet name="Bilanci." sheetId="11" r:id="rId3"/>
    <sheet name="Kapitali." sheetId="12" r:id="rId4"/>
    <sheet name="Cash Flow." sheetId="14" r:id="rId5"/>
    <sheet name="Shënime." sheetId="8" r:id="rId6"/>
  </sheets>
  <externalReferences>
    <externalReference r:id="rId7"/>
  </externalReferences>
  <definedNames>
    <definedName name="_xlnm._FilterDatabase" localSheetId="0" hidden="1">Llogari.!$A$1:$E$26</definedName>
    <definedName name="EmriKompanisë">Rezultati.!$B$2</definedName>
    <definedName name="periudha">[1]Llogari.!$B$1</definedName>
    <definedName name="PeriudhaUshtrimore">Llogari.!$B$1</definedName>
    <definedName name="Periudhë_2020">Llogari.!$B$1</definedName>
    <definedName name="Subjekti">[1]Rezultati.!$B$2</definedName>
  </definedNames>
  <calcPr calcId="144525"/>
</workbook>
</file>

<file path=xl/calcChain.xml><?xml version="1.0" encoding="utf-8"?>
<calcChain xmlns="http://schemas.openxmlformats.org/spreadsheetml/2006/main">
  <c r="F10" i="8" l="1"/>
  <c r="F51" i="8" l="1"/>
  <c r="F52" i="8" s="1"/>
  <c r="B2" i="11"/>
  <c r="C25" i="1" l="1"/>
  <c r="D5" i="6"/>
  <c r="D4" i="6"/>
  <c r="D36" i="8"/>
  <c r="B35" i="8"/>
  <c r="B5" i="14"/>
  <c r="C15" i="14"/>
  <c r="C12" i="14"/>
  <c r="G29" i="14"/>
  <c r="G30" i="14" s="1"/>
  <c r="E28" i="14" l="1"/>
  <c r="G24" i="14" l="1"/>
  <c r="G20" i="14"/>
  <c r="E20" i="14"/>
  <c r="G16" i="14"/>
  <c r="G27" i="14" s="1"/>
  <c r="E8" i="14"/>
  <c r="B2" i="14"/>
  <c r="D21" i="6" l="1"/>
  <c r="C22" i="6"/>
  <c r="C21" i="6"/>
  <c r="D51" i="8" l="1"/>
  <c r="B44" i="8"/>
  <c r="D23" i="6"/>
  <c r="D20" i="6"/>
  <c r="D19" i="6"/>
  <c r="D18" i="6"/>
  <c r="D25" i="6"/>
  <c r="D24" i="6"/>
  <c r="C26" i="6"/>
  <c r="B28" i="6"/>
  <c r="D38" i="8" l="1"/>
  <c r="D39" i="8"/>
  <c r="D16" i="8"/>
  <c r="D19" i="8"/>
  <c r="D18" i="8"/>
  <c r="D17" i="8"/>
  <c r="I13" i="12"/>
  <c r="I11" i="12"/>
  <c r="I10" i="12"/>
  <c r="G11" i="12"/>
  <c r="G12" i="12" s="1"/>
  <c r="E12" i="12"/>
  <c r="E15" i="12" s="1"/>
  <c r="B15" i="12"/>
  <c r="D28" i="8" l="1"/>
  <c r="D41" i="8"/>
  <c r="I12" i="12"/>
  <c r="B5" i="12"/>
  <c r="B2" i="12"/>
  <c r="C17" i="6" l="1"/>
  <c r="C11" i="6" l="1"/>
  <c r="C10" i="6"/>
  <c r="C9" i="6"/>
  <c r="C7" i="6"/>
  <c r="C6" i="6"/>
  <c r="E8" i="1"/>
  <c r="D45" i="8" s="1"/>
  <c r="B5" i="1"/>
  <c r="E8" i="11"/>
  <c r="B5" i="11"/>
  <c r="G35" i="11"/>
  <c r="C25" i="6" l="1"/>
  <c r="C24" i="6"/>
  <c r="C23" i="6"/>
  <c r="C20" i="6"/>
  <c r="C19" i="6"/>
  <c r="C18" i="6"/>
  <c r="C16" i="6"/>
  <c r="C15" i="6"/>
  <c r="C14" i="6"/>
  <c r="C8" i="6"/>
  <c r="C13" i="6"/>
  <c r="C12" i="6"/>
  <c r="C5" i="6"/>
  <c r="C4" i="6"/>
  <c r="C3" i="6"/>
  <c r="C2" i="6"/>
  <c r="E14" i="11" l="1"/>
  <c r="E12" i="11"/>
  <c r="E13" i="11"/>
  <c r="E23" i="14" s="1"/>
  <c r="E24" i="14" s="1"/>
  <c r="E15" i="11"/>
  <c r="E21" i="1"/>
  <c r="E14" i="14" s="1"/>
  <c r="E24" i="11"/>
  <c r="E11" i="1"/>
  <c r="E12" i="14" s="1"/>
  <c r="E25" i="1"/>
  <c r="E29" i="11"/>
  <c r="E15" i="1"/>
  <c r="E22" i="11"/>
  <c r="D52" i="8" s="1"/>
  <c r="E30" i="11"/>
  <c r="E16" i="1"/>
  <c r="E23" i="11"/>
  <c r="E29" i="14" l="1"/>
  <c r="D42" i="8"/>
  <c r="E16" i="11"/>
  <c r="E17" i="11" s="1"/>
  <c r="E25" i="11" l="1"/>
  <c r="E26" i="11" s="1"/>
  <c r="D25" i="8" l="1"/>
  <c r="D13" i="8" l="1"/>
  <c r="D4" i="8"/>
  <c r="B24" i="8"/>
  <c r="B12" i="8"/>
  <c r="D6" i="8"/>
  <c r="B3" i="8"/>
  <c r="D15" i="8" l="1"/>
  <c r="D7" i="8"/>
  <c r="D9" i="8" l="1"/>
  <c r="D10" i="8" s="1"/>
  <c r="D21" i="8"/>
  <c r="D22" i="8" s="1"/>
  <c r="E17" i="1" l="1"/>
  <c r="E22" i="1"/>
  <c r="C15" i="1"/>
  <c r="E12" i="1"/>
  <c r="E13" i="14" l="1"/>
  <c r="E16" i="14" s="1"/>
  <c r="E27" i="14" s="1"/>
  <c r="E30" i="14" s="1"/>
  <c r="C23" i="11"/>
  <c r="A3" i="8"/>
  <c r="C16" i="1"/>
  <c r="E18" i="1"/>
  <c r="A12" i="8" l="1"/>
  <c r="E24" i="1"/>
  <c r="C26" i="1" l="1"/>
  <c r="E26" i="1"/>
  <c r="D27" i="8"/>
  <c r="C12" i="11" l="1"/>
  <c r="C31" i="11"/>
  <c r="C11" i="12" s="1"/>
  <c r="C14" i="12" s="1"/>
  <c r="E31" i="11"/>
  <c r="E32" i="11" s="1"/>
  <c r="E33" i="11" s="1"/>
  <c r="E35" i="11" s="1"/>
  <c r="G14" i="12"/>
  <c r="A24" i="8"/>
  <c r="D29" i="8"/>
  <c r="D32" i="8"/>
  <c r="D33" i="8" s="1"/>
  <c r="C14" i="11" l="1"/>
  <c r="A35" i="8"/>
  <c r="C28" i="14"/>
  <c r="C29" i="14" s="1"/>
  <c r="I14" i="12"/>
  <c r="I15" i="12" s="1"/>
  <c r="J15" i="12" s="1"/>
  <c r="G15" i="12"/>
  <c r="C15" i="11" l="1"/>
  <c r="C22" i="11" s="1"/>
  <c r="C13" i="14"/>
  <c r="A44" i="8" l="1"/>
  <c r="C24" i="11"/>
</calcChain>
</file>

<file path=xl/comments1.xml><?xml version="1.0" encoding="utf-8"?>
<comments xmlns="http://schemas.openxmlformats.org/spreadsheetml/2006/main">
  <authors>
    <author>Autori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 xml:space="preserve">Vendos datën e ndërtimit të pasqyrave financiare (zakonisht 31.Dhjetor). Periudha to shfaqet automatikisht në të gjitha pasqryat financiare dhe shënimet shpjeguese. </t>
        </r>
      </text>
    </comment>
    <comment ref="A2" authorId="0">
      <text>
        <r>
          <rPr>
            <b/>
            <sz val="9"/>
            <color indexed="81"/>
            <rFont val="Tahoma"/>
            <charset val="1"/>
          </rPr>
          <t>Shto llogari bankare të tjera, sipas rastit ose fshi llogaritë që nuk nevojiten.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" authorId="0">
      <text>
        <r>
          <rPr>
            <b/>
            <sz val="9"/>
            <color indexed="81"/>
            <rFont val="Tahoma"/>
            <family val="2"/>
          </rPr>
          <t>Vendos shumën e balancës së llogarisë në Lekë</t>
        </r>
      </text>
    </comment>
    <comment ref="C2" authorId="0">
      <text>
        <r>
          <rPr>
            <b/>
            <sz val="9"/>
            <color indexed="81"/>
            <rFont val="Tahoma"/>
            <family val="2"/>
          </rPr>
          <t>Vendos emrin e zërit në pasqyrat financirar. Për të shmangur problemet me ndryshimet e emrave të zërave në pasqyrat financiare, ne këshillojmë që lidhja të kryhet me anë të formulës.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Vendos emrin e përshkrimit në shënimet shpjeguese. Për të shmangur problemet me ndryshimin e emërtimeve, lidhja mund të kryhet me anë të formulës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Totali duhet të jetë i barabartë me zero.</t>
        </r>
      </text>
    </comment>
  </commentList>
</comments>
</file>

<file path=xl/comments2.xml><?xml version="1.0" encoding="utf-8"?>
<comments xmlns="http://schemas.openxmlformats.org/spreadsheetml/2006/main">
  <authors>
    <author>Autori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Shkruaj emrin e njësisë ekonomike. Emri do të shfaqet automatikisht në pasqyrat e tjera.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Vendos emrin e zërit të pasqyrave financiare. Ndrysho të dhënat nëse nevojiten. Shto ose pakëso sipas rastit. Mos harro lidhjen me llogarinë kontabël.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Autori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Vendos emrin e zërit të pasqyrave financiare. Ndrysho të dhënat nëse nevojiten. Shto ose pakëso sipas rastit. Mos harro lidhjen me llogarinë kontabël.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Autori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 xml:space="preserve">Shto, ndrysho ose hiq sipas rastit. 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Të dhënat plotësohen automatikisht; nga të dhënat në sheet "Llogari".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Qeliza duhet të jetë zero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Qeliza duhet të jetë zero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<sst xmlns="http://schemas.openxmlformats.org/spreadsheetml/2006/main" count="144" uniqueCount="110">
  <si>
    <t>Pasqyra e performancës</t>
  </si>
  <si>
    <t>Shënime</t>
  </si>
  <si>
    <t>(Lekë)</t>
  </si>
  <si>
    <t>i. Të ardhurat</t>
  </si>
  <si>
    <t>Total të ardhura (i)</t>
  </si>
  <si>
    <t>ii. Shpenzimet</t>
  </si>
  <si>
    <t>Shpenzime të personelit</t>
  </si>
  <si>
    <t>Total shpenzime (ii)</t>
  </si>
  <si>
    <t>Rezultati nga veprimtaria kryesore (i-ii)</t>
  </si>
  <si>
    <t>Rezultati para tatimit (i-ii-/+iii)</t>
  </si>
  <si>
    <t>Shpenzimi i tatimit të thjeshtuar mbi fitimin</t>
  </si>
  <si>
    <t>Rezultati neto i periudhës</t>
  </si>
  <si>
    <t>Shpenzime të tjera shfrytëzimi</t>
  </si>
  <si>
    <t>Llogari</t>
  </si>
  <si>
    <t>Pasqyra Finaniciare</t>
  </si>
  <si>
    <t>Tatim fitimi i thjeshtuar mbi fitimin</t>
  </si>
  <si>
    <t>Totali</t>
  </si>
  <si>
    <t>Fitimi para tatimit</t>
  </si>
  <si>
    <t>Baza e llogaritjes së tatimit</t>
  </si>
  <si>
    <t>Paga personeli</t>
  </si>
  <si>
    <t>Shpenzim sigurime punonjës</t>
  </si>
  <si>
    <t>Pasqyra e pozicionit financiar</t>
  </si>
  <si>
    <t>I. AKTIVET:</t>
  </si>
  <si>
    <t>i. Aktivet Afatshkurtra</t>
  </si>
  <si>
    <t>Mjetet monetare</t>
  </si>
  <si>
    <t>Llogari të arkëtueshme</t>
  </si>
  <si>
    <t>Shpenzime të shtyra</t>
  </si>
  <si>
    <t>Total aktive afatshkurtra (i)</t>
  </si>
  <si>
    <t>Total Aktive (i+ii)</t>
  </si>
  <si>
    <t>II. DETYRIME DHE KAPITALI:</t>
  </si>
  <si>
    <t>i. Detyrimet Afatshkurtra</t>
  </si>
  <si>
    <t>Llogari të pagueshme</t>
  </si>
  <si>
    <t>Detyrime ndaj punonjësve</t>
  </si>
  <si>
    <t>Detyrime tatimore</t>
  </si>
  <si>
    <t>Total detyrime afatshkurtra (i)</t>
  </si>
  <si>
    <t>Total Detyrime (i)</t>
  </si>
  <si>
    <t>ii. Kapitali</t>
  </si>
  <si>
    <t>Total kapitali (ii)</t>
  </si>
  <si>
    <t>Total Detyrime dhe Kapitali (i+ii)</t>
  </si>
  <si>
    <t>Kapitali ligjor</t>
  </si>
  <si>
    <t>Rezultati i periudhës</t>
  </si>
  <si>
    <t>Periudha e mbyllur 31.Dhjetor.2020</t>
  </si>
  <si>
    <t>31.Dhjetor.2021</t>
  </si>
  <si>
    <t>5311 · Arka Lekë</t>
  </si>
  <si>
    <t>5321 · Arka Euro</t>
  </si>
  <si>
    <t>4111 · Klientë Lekë</t>
  </si>
  <si>
    <t>4451 · Kapital ligjor i nënshkruar</t>
  </si>
  <si>
    <t>4011 · Furnitorë Lekë</t>
  </si>
  <si>
    <t>4211 · Detyrime paga punonjës</t>
  </si>
  <si>
    <t>4311 · Detyrime sigurime punonjës</t>
  </si>
  <si>
    <t>1021 · Fitim/Humbje të mbartura</t>
  </si>
  <si>
    <t>6211 · Shpenzime konsulence financiare</t>
  </si>
  <si>
    <t>6263 · Shpenzime website</t>
  </si>
  <si>
    <t>6281 · Shërbime bankare</t>
  </si>
  <si>
    <t>6381 · Të tjera taksa dhe tarifa</t>
  </si>
  <si>
    <t>6411 · Shpenzime paga punonjës</t>
  </si>
  <si>
    <t>6441 · Shpenzime sigurime punonjës</t>
  </si>
  <si>
    <t>Humbje të mbartura</t>
  </si>
  <si>
    <t>4551 · Kapital ligjor i nënshkruar</t>
  </si>
  <si>
    <t>4012 · Furnitorë Euro</t>
  </si>
  <si>
    <t>1011 · Kapitali ligjor</t>
  </si>
  <si>
    <t>7081 · Të ardhura shërbime</t>
  </si>
  <si>
    <t>Inventarët</t>
  </si>
  <si>
    <t>Ofrim shërbime administrative</t>
  </si>
  <si>
    <t>Pasqyra e ndryshimeve në kapitalin neto</t>
  </si>
  <si>
    <t>Rezultati i pacaktuar</t>
  </si>
  <si>
    <t>Krijimi i kapitalit ligjor</t>
  </si>
  <si>
    <t>-</t>
  </si>
  <si>
    <t>Shpërndarje e fitimit</t>
  </si>
  <si>
    <t>7699 · Fitim/Humbje kurset e këmbimit</t>
  </si>
  <si>
    <t>Personel i jashtëm</t>
  </si>
  <si>
    <t>Komunikimi</t>
  </si>
  <si>
    <t>Shërbime bankare</t>
  </si>
  <si>
    <t>Taksa</t>
  </si>
  <si>
    <t>Shpenzime të pazbritshme</t>
  </si>
  <si>
    <t>6571 · Gjoba dhe kamata tatimore</t>
  </si>
  <si>
    <t>77000 · Exchange Gain or Loss</t>
  </si>
  <si>
    <t>iii. Të ardhura financiare</t>
  </si>
  <si>
    <t>Të ardhura të tjera financiare</t>
  </si>
  <si>
    <t>Total të ardhura financiare (iii)</t>
  </si>
  <si>
    <t>Penalitete</t>
  </si>
  <si>
    <t>Norma e tatimit</t>
  </si>
  <si>
    <t>Rezultati neto</t>
  </si>
  <si>
    <t>Pasqyra e fluksit të mjeteve monetare</t>
  </si>
  <si>
    <t>i. Fluksi monetar përdorur nga veprimtaritë e shfrytëzimit</t>
  </si>
  <si>
    <t>Të arkëtuara nga të drejtat e arkëtueshme</t>
  </si>
  <si>
    <t>Të paguara për detyrimet e pagueshme dhe detyrimet ndaj punonjësve</t>
  </si>
  <si>
    <t>Rrjedha e parasë nga aktivitetet e shfrytëzimit (i)</t>
  </si>
  <si>
    <t>ii. Fluksi monetar përdorur për veprimtaritë investuese</t>
  </si>
  <si>
    <t>Paraja e përdorur në aktivitetet e investimit (ii)</t>
  </si>
  <si>
    <t>iii. Fluksi monetar nga aktivitetet financiare</t>
  </si>
  <si>
    <t>Rrjedha e parasë nga aktivitetet e financimit (iii)</t>
  </si>
  <si>
    <t>Rënia neto e mjeteve monetare</t>
  </si>
  <si>
    <t xml:space="preserve">Mjetet monetare në fillim të periudhës </t>
  </si>
  <si>
    <t xml:space="preserve">Mjetet monetare në fund të periudhës </t>
  </si>
  <si>
    <t>...</t>
  </si>
  <si>
    <t>Interesi i arkëtuar</t>
  </si>
  <si>
    <t>Arka</t>
  </si>
  <si>
    <t>Union Bank Lekë</t>
  </si>
  <si>
    <t>Periudha e mbyllur 31.Dhjetor.2021</t>
  </si>
  <si>
    <t>5212 · Banka Lekë</t>
  </si>
  <si>
    <t>5221 · Union Banka Euro</t>
  </si>
  <si>
    <t>3501 · Inventari</t>
  </si>
  <si>
    <t>4451 · ...</t>
  </si>
  <si>
    <t>31.Dhjetor.2022</t>
  </si>
  <si>
    <t>01.Janar.2021</t>
  </si>
  <si>
    <t>Banka Lekë</t>
  </si>
  <si>
    <t>Banka Euro</t>
  </si>
  <si>
    <t>Furnitori 1</t>
  </si>
  <si>
    <t>Alprofit Consult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</si>
</sst>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 tint="-0.499984740745262"/>
      <name val="Times New Roman"/>
      <family val="1"/>
    </font>
    <font>
      <sz val="11"/>
      <color rgb="FFFF0000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2" xfId="0" applyNumberFormat="1" applyFont="1" applyBorder="1" applyAlignment="1">
      <alignment vertical="center"/>
    </xf>
    <xf numFmtId="3" fontId="8" fillId="0" borderId="3" xfId="0" applyNumberFormat="1" applyFont="1" applyBorder="1"/>
    <xf numFmtId="3" fontId="8" fillId="0" borderId="4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/>
    <xf numFmtId="0" fontId="7" fillId="0" borderId="0" xfId="0" applyFont="1"/>
    <xf numFmtId="3" fontId="7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center"/>
    </xf>
    <xf numFmtId="43" fontId="7" fillId="0" borderId="0" xfId="1" quotePrefix="1" applyFont="1"/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5" fontId="10" fillId="0" borderId="0" xfId="1" applyNumberFormat="1" applyFont="1"/>
    <xf numFmtId="3" fontId="7" fillId="0" borderId="1" xfId="0" applyNumberFormat="1" applyFont="1" applyBorder="1"/>
    <xf numFmtId="3" fontId="8" fillId="0" borderId="0" xfId="0" applyNumberFormat="1" applyFont="1"/>
    <xf numFmtId="9" fontId="7" fillId="0" borderId="0" xfId="2" applyFont="1"/>
    <xf numFmtId="164" fontId="10" fillId="0" borderId="0" xfId="1" applyNumberFormat="1" applyFont="1"/>
    <xf numFmtId="0" fontId="10" fillId="0" borderId="0" xfId="0" applyFont="1"/>
    <xf numFmtId="43" fontId="10" fillId="0" borderId="0" xfId="1" quotePrefix="1" applyFont="1"/>
    <xf numFmtId="0" fontId="11" fillId="0" borderId="0" xfId="0" applyFont="1" applyAlignment="1">
      <alignment shrinkToFit="1"/>
    </xf>
    <xf numFmtId="164" fontId="11" fillId="0" borderId="0" xfId="1" applyNumberFormat="1" applyFont="1" applyAlignment="1">
      <alignment shrinkToFit="1"/>
    </xf>
    <xf numFmtId="0" fontId="5" fillId="0" borderId="0" xfId="0" applyFont="1"/>
    <xf numFmtId="0" fontId="7" fillId="0" borderId="0" xfId="0" applyFont="1" applyAlignment="1">
      <alignment shrinkToFit="1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8" fillId="0" borderId="0" xfId="0" applyFont="1" applyAlignment="1">
      <alignment horizontal="left" shrinkToFit="1"/>
    </xf>
    <xf numFmtId="0" fontId="7" fillId="0" borderId="0" xfId="0" applyFont="1" applyAlignment="1">
      <alignment horizontal="left"/>
    </xf>
    <xf numFmtId="3" fontId="0" fillId="0" borderId="0" xfId="0" applyNumberFormat="1" applyFont="1"/>
    <xf numFmtId="0" fontId="7" fillId="0" borderId="0" xfId="0" applyFont="1" applyAlignment="1">
      <alignment horizontal="left" shrinkToFit="1"/>
    </xf>
    <xf numFmtId="0" fontId="9" fillId="0" borderId="0" xfId="0" applyFont="1" applyAlignment="1">
      <alignment horizontal="center"/>
    </xf>
    <xf numFmtId="3" fontId="8" fillId="0" borderId="4" xfId="1" applyNumberFormat="1" applyFont="1" applyBorder="1"/>
    <xf numFmtId="3" fontId="0" fillId="0" borderId="0" xfId="1" applyNumberFormat="1" applyFont="1" applyBorder="1"/>
    <xf numFmtId="3" fontId="8" fillId="0" borderId="2" xfId="0" applyNumberFormat="1" applyFont="1" applyBorder="1"/>
    <xf numFmtId="43" fontId="2" fillId="0" borderId="0" xfId="1" applyFont="1"/>
    <xf numFmtId="0" fontId="13" fillId="0" borderId="0" xfId="0" applyFont="1" applyFill="1" applyBorder="1" applyAlignment="1">
      <alignment horizontal="left" vertical="center" shrinkToFit="1"/>
    </xf>
    <xf numFmtId="0" fontId="7" fillId="0" borderId="0" xfId="0" applyFont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164" fontId="12" fillId="0" borderId="0" xfId="1" applyNumberFormat="1" applyFont="1" applyAlignment="1">
      <alignment shrinkToFit="1"/>
    </xf>
    <xf numFmtId="3" fontId="10" fillId="0" borderId="0" xfId="0" applyNumberFormat="1" applyFont="1"/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0" xfId="0" applyFont="1"/>
    <xf numFmtId="3" fontId="3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vertical="center"/>
    </xf>
    <xf numFmtId="165" fontId="10" fillId="0" borderId="0" xfId="1" applyNumberFormat="1" applyFont="1" applyAlignment="1">
      <alignment vertical="center"/>
    </xf>
    <xf numFmtId="3" fontId="13" fillId="0" borderId="0" xfId="0" applyNumberFormat="1" applyFont="1"/>
    <xf numFmtId="164" fontId="7" fillId="0" borderId="0" xfId="1" applyNumberFormat="1" applyFont="1"/>
    <xf numFmtId="0" fontId="8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9" fillId="0" borderId="0" xfId="0" applyFont="1" applyAlignment="1">
      <alignment horizontal="center" vertical="center" wrapText="1"/>
    </xf>
    <xf numFmtId="3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0" fontId="7" fillId="0" borderId="0" xfId="0" applyFont="1" applyAlignment="1">
      <alignment vertical="center" wrapText="1"/>
    </xf>
    <xf numFmtId="165" fontId="12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Përqindje" xfId="2" builtinId="5"/>
    <cellStyle name="Presje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44</xdr:row>
      <xdr:rowOff>336550</xdr:rowOff>
    </xdr:from>
    <xdr:to>
      <xdr:col>1</xdr:col>
      <xdr:colOff>698500</xdr:colOff>
      <xdr:row>46</xdr:row>
      <xdr:rowOff>33737</xdr:rowOff>
    </xdr:to>
    <xdr:pic>
      <xdr:nvPicPr>
        <xdr:cNvPr id="2" name="FILTER" hidden="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" cy="230588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44</xdr:row>
      <xdr:rowOff>336550</xdr:rowOff>
    </xdr:from>
    <xdr:to>
      <xdr:col>1</xdr:col>
      <xdr:colOff>698500</xdr:colOff>
      <xdr:row>46</xdr:row>
      <xdr:rowOff>33737</xdr:rowOff>
    </xdr:to>
    <xdr:pic>
      <xdr:nvPicPr>
        <xdr:cNvPr id="3" name="HEADER" hidden="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14400" cy="230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/Zyra/Andi%20Haxhillari/Fatura/2017/PF%202017/PF%20Andi%20Haxhillari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logari."/>
      <sheetName val="Rezultati."/>
      <sheetName val="Bilanci."/>
      <sheetName val="Cash Flow."/>
      <sheetName val="Shënime."/>
      <sheetName val="Komente."/>
      <sheetName val="AAM"/>
      <sheetName val="TF"/>
    </sheetNames>
    <sheetDataSet>
      <sheetData sheetId="0" refreshError="1">
        <row r="1">
          <cell r="B1" t="str">
            <v>31.Dhjetor.2017</v>
          </cell>
        </row>
      </sheetData>
      <sheetData sheetId="1" refreshError="1">
        <row r="2">
          <cell r="B2" t="str">
            <v>Andi Haxhillari, Person Fizik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workbookViewId="0">
      <pane ySplit="1" topLeftCell="A2" activePane="bottomLeft" state="frozen"/>
      <selection pane="bottomLeft" activeCell="B2" sqref="B2"/>
    </sheetView>
  </sheetViews>
  <sheetFormatPr defaultColWidth="9.09765625" defaultRowHeight="13.65" x14ac:dyDescent="0.3"/>
  <cols>
    <col min="1" max="1" width="34.09765625" style="26" bestFit="1" customWidth="1"/>
    <col min="2" max="2" width="15" style="26" bestFit="1" customWidth="1"/>
    <col min="3" max="3" width="25.8984375" style="26" bestFit="1" customWidth="1"/>
    <col min="4" max="4" width="24.5" style="26" bestFit="1" customWidth="1"/>
    <col min="5" max="16384" width="9.09765625" style="26"/>
  </cols>
  <sheetData>
    <row r="1" spans="1:5" x14ac:dyDescent="0.3">
      <c r="A1" s="26" t="s">
        <v>13</v>
      </c>
      <c r="B1" s="26" t="s">
        <v>104</v>
      </c>
      <c r="C1" s="26" t="s">
        <v>14</v>
      </c>
      <c r="D1" s="26" t="s">
        <v>1</v>
      </c>
    </row>
    <row r="2" spans="1:5" x14ac:dyDescent="0.3">
      <c r="A2" s="39" t="s">
        <v>100</v>
      </c>
      <c r="B2" s="40"/>
      <c r="C2" s="39" t="str">
        <f>+Bilanci.!B12</f>
        <v>Mjetet monetare</v>
      </c>
      <c r="D2" s="39" t="s">
        <v>106</v>
      </c>
      <c r="E2" s="39"/>
    </row>
    <row r="3" spans="1:5" x14ac:dyDescent="0.3">
      <c r="A3" s="39" t="s">
        <v>101</v>
      </c>
      <c r="B3" s="40"/>
      <c r="C3" s="39" t="str">
        <f>+Bilanci.!B12</f>
        <v>Mjetet monetare</v>
      </c>
      <c r="D3" s="39" t="s">
        <v>107</v>
      </c>
      <c r="E3" s="39"/>
    </row>
    <row r="4" spans="1:5" x14ac:dyDescent="0.3">
      <c r="A4" s="39" t="s">
        <v>43</v>
      </c>
      <c r="B4" s="40"/>
      <c r="C4" s="39" t="str">
        <f>+Bilanci.!B12</f>
        <v>Mjetet monetare</v>
      </c>
      <c r="D4" s="39" t="str">
        <f>+Shënime.!B38</f>
        <v>Arka</v>
      </c>
      <c r="E4" s="39"/>
    </row>
    <row r="5" spans="1:5" x14ac:dyDescent="0.3">
      <c r="A5" s="39" t="s">
        <v>44</v>
      </c>
      <c r="B5" s="40"/>
      <c r="C5" s="39" t="str">
        <f>+Bilanci.!B12</f>
        <v>Mjetet monetare</v>
      </c>
      <c r="D5" s="39" t="str">
        <f>+Shënime.!B38</f>
        <v>Arka</v>
      </c>
      <c r="E5" s="39"/>
    </row>
    <row r="6" spans="1:5" x14ac:dyDescent="0.3">
      <c r="A6" s="39" t="s">
        <v>102</v>
      </c>
      <c r="B6" s="40"/>
      <c r="C6" s="39" t="str">
        <f>Bilanci.!B15</f>
        <v>Inventarët</v>
      </c>
      <c r="D6" s="39"/>
      <c r="E6" s="39"/>
    </row>
    <row r="7" spans="1:5" x14ac:dyDescent="0.3">
      <c r="A7" s="39" t="s">
        <v>58</v>
      </c>
      <c r="B7" s="40"/>
      <c r="C7" s="39" t="str">
        <f>Bilanci.!B13</f>
        <v>Llogari të arkëtueshme</v>
      </c>
      <c r="D7" s="39"/>
      <c r="E7" s="39"/>
    </row>
    <row r="8" spans="1:5" x14ac:dyDescent="0.3">
      <c r="A8" s="39" t="s">
        <v>47</v>
      </c>
      <c r="B8" s="40"/>
      <c r="C8" s="39" t="str">
        <f>+Bilanci.!B22</f>
        <v>Llogari të pagueshme</v>
      </c>
      <c r="D8" s="39"/>
      <c r="E8" s="39"/>
    </row>
    <row r="9" spans="1:5" x14ac:dyDescent="0.3">
      <c r="A9" s="39" t="s">
        <v>59</v>
      </c>
      <c r="B9" s="40"/>
      <c r="C9" s="39" t="str">
        <f>Bilanci.!B22</f>
        <v>Llogari të pagueshme</v>
      </c>
      <c r="D9" s="39"/>
      <c r="E9" s="39"/>
    </row>
    <row r="10" spans="1:5" x14ac:dyDescent="0.3">
      <c r="A10" s="39" t="s">
        <v>103</v>
      </c>
      <c r="B10" s="40"/>
      <c r="C10" s="39" t="str">
        <f>Bilanci.!B14</f>
        <v>Shpenzime të shtyra</v>
      </c>
      <c r="D10" s="39"/>
      <c r="E10" s="39"/>
    </row>
    <row r="11" spans="1:5" x14ac:dyDescent="0.3">
      <c r="A11" s="39" t="s">
        <v>60</v>
      </c>
      <c r="B11" s="40"/>
      <c r="C11" s="39" t="str">
        <f>Bilanci.!B29</f>
        <v>Kapitali ligjor</v>
      </c>
      <c r="D11" s="39"/>
      <c r="E11" s="39"/>
    </row>
    <row r="12" spans="1:5" x14ac:dyDescent="0.3">
      <c r="A12" s="39" t="s">
        <v>45</v>
      </c>
      <c r="B12" s="40"/>
      <c r="C12" s="39" t="str">
        <f>+Bilanci.!B13</f>
        <v>Llogari të arkëtueshme</v>
      </c>
      <c r="D12" s="39"/>
      <c r="E12" s="39"/>
    </row>
    <row r="13" spans="1:5" x14ac:dyDescent="0.3">
      <c r="A13" s="39" t="s">
        <v>46</v>
      </c>
      <c r="B13" s="40"/>
      <c r="C13" s="39" t="str">
        <f>+Bilanci.!B13</f>
        <v>Llogari të arkëtueshme</v>
      </c>
      <c r="D13" s="39"/>
      <c r="E13" s="39"/>
    </row>
    <row r="14" spans="1:5" x14ac:dyDescent="0.3">
      <c r="A14" s="39" t="s">
        <v>48</v>
      </c>
      <c r="B14" s="40"/>
      <c r="C14" s="39" t="str">
        <f>+Bilanci.!B23</f>
        <v>Detyrime ndaj punonjësve</v>
      </c>
      <c r="D14" s="39"/>
      <c r="E14" s="39"/>
    </row>
    <row r="15" spans="1:5" x14ac:dyDescent="0.3">
      <c r="A15" s="39" t="s">
        <v>49</v>
      </c>
      <c r="B15" s="40"/>
      <c r="C15" s="39" t="str">
        <f>+Bilanci.!B24</f>
        <v>Detyrime tatimore</v>
      </c>
      <c r="D15" s="39"/>
      <c r="E15" s="39"/>
    </row>
    <row r="16" spans="1:5" x14ac:dyDescent="0.3">
      <c r="A16" s="39" t="s">
        <v>50</v>
      </c>
      <c r="B16" s="40"/>
      <c r="C16" s="39" t="str">
        <f>+Bilanci.!B30</f>
        <v>Humbje të mbartura</v>
      </c>
      <c r="D16" s="39"/>
      <c r="E16" s="39"/>
    </row>
    <row r="17" spans="1:5" x14ac:dyDescent="0.3">
      <c r="A17" s="39" t="s">
        <v>61</v>
      </c>
      <c r="B17" s="40"/>
      <c r="C17" s="39" t="str">
        <f>Rezultati.!B11</f>
        <v>Ofrim shërbime administrative</v>
      </c>
      <c r="D17" s="39"/>
      <c r="E17" s="39"/>
    </row>
    <row r="18" spans="1:5" x14ac:dyDescent="0.3">
      <c r="A18" s="39" t="s">
        <v>51</v>
      </c>
      <c r="B18" s="40"/>
      <c r="C18" s="39" t="str">
        <f>+Rezultati.!B16</f>
        <v>Shpenzime të tjera shfrytëzimi</v>
      </c>
      <c r="D18" s="39" t="str">
        <f>Shënime.!B15</f>
        <v>Personel i jashtëm</v>
      </c>
      <c r="E18" s="39"/>
    </row>
    <row r="19" spans="1:5" x14ac:dyDescent="0.3">
      <c r="A19" s="39" t="s">
        <v>52</v>
      </c>
      <c r="B19" s="40"/>
      <c r="C19" s="39" t="str">
        <f>+Rezultati.!B16</f>
        <v>Shpenzime të tjera shfrytëzimi</v>
      </c>
      <c r="D19" s="39" t="str">
        <f>Shënime.!B16</f>
        <v>Komunikimi</v>
      </c>
      <c r="E19" s="39"/>
    </row>
    <row r="20" spans="1:5" x14ac:dyDescent="0.3">
      <c r="A20" s="39" t="s">
        <v>53</v>
      </c>
      <c r="B20" s="40"/>
      <c r="C20" s="39" t="str">
        <f>+Rezultati.!B16</f>
        <v>Shpenzime të tjera shfrytëzimi</v>
      </c>
      <c r="D20" s="39" t="str">
        <f>Shënime.!B17</f>
        <v>Shërbime bankare</v>
      </c>
      <c r="E20" s="39"/>
    </row>
    <row r="21" spans="1:5" x14ac:dyDescent="0.3">
      <c r="A21" s="39" t="s">
        <v>75</v>
      </c>
      <c r="B21" s="40"/>
      <c r="C21" s="39" t="str">
        <f>+Rezultati.!B16</f>
        <v>Shpenzime të tjera shfrytëzimi</v>
      </c>
      <c r="D21" s="39" t="str">
        <f>+Shënime.!B19</f>
        <v>Penalitete</v>
      </c>
      <c r="E21" s="39"/>
    </row>
    <row r="22" spans="1:5" x14ac:dyDescent="0.3">
      <c r="A22" s="39" t="s">
        <v>76</v>
      </c>
      <c r="B22" s="40"/>
      <c r="C22" s="39" t="str">
        <f>+Rezultati.!B21</f>
        <v>Të ardhura të tjera financiare</v>
      </c>
      <c r="D22" s="39"/>
      <c r="E22" s="39"/>
    </row>
    <row r="23" spans="1:5" x14ac:dyDescent="0.3">
      <c r="A23" s="39" t="s">
        <v>54</v>
      </c>
      <c r="B23" s="40"/>
      <c r="C23" s="39" t="str">
        <f>+Rezultati.!B16</f>
        <v>Shpenzime të tjera shfrytëzimi</v>
      </c>
      <c r="D23" s="39" t="str">
        <f>Shënime.!B18</f>
        <v>Taksa</v>
      </c>
      <c r="E23" s="39"/>
    </row>
    <row r="24" spans="1:5" x14ac:dyDescent="0.3">
      <c r="A24" s="39" t="s">
        <v>55</v>
      </c>
      <c r="B24" s="40"/>
      <c r="C24" s="39" t="str">
        <f>+Rezultati.!B15</f>
        <v>Shpenzime të personelit</v>
      </c>
      <c r="D24" s="39" t="str">
        <f>Shënime.!B6</f>
        <v>Paga personeli</v>
      </c>
      <c r="E24" s="39"/>
    </row>
    <row r="25" spans="1:5" x14ac:dyDescent="0.3">
      <c r="A25" s="39" t="s">
        <v>56</v>
      </c>
      <c r="B25" s="40"/>
      <c r="C25" s="39" t="str">
        <f>+Rezultati.!B15</f>
        <v>Shpenzime të personelit</v>
      </c>
      <c r="D25" s="39" t="str">
        <f>Shënime.!B7</f>
        <v>Shpenzim sigurime punonjës</v>
      </c>
      <c r="E25" s="39"/>
    </row>
    <row r="26" spans="1:5" x14ac:dyDescent="0.3">
      <c r="A26" s="39" t="s">
        <v>69</v>
      </c>
      <c r="B26" s="40"/>
      <c r="C26" s="39" t="str">
        <f>Rezultati.!B21</f>
        <v>Të ardhura të tjera financiare</v>
      </c>
      <c r="D26" s="39"/>
      <c r="E26" s="39"/>
    </row>
    <row r="27" spans="1:5" ht="12.55" customHeight="1" x14ac:dyDescent="0.3">
      <c r="A27" s="39"/>
      <c r="B27" s="40"/>
      <c r="C27" s="39"/>
      <c r="D27" s="39"/>
      <c r="E27" s="39"/>
    </row>
    <row r="28" spans="1:5" ht="13.95" x14ac:dyDescent="0.3">
      <c r="A28" s="39"/>
      <c r="B28" s="60">
        <f>+SUM(B1:B27)</f>
        <v>0</v>
      </c>
      <c r="C28" s="39"/>
      <c r="D28" s="39"/>
      <c r="E28" s="39"/>
    </row>
    <row r="29" spans="1:5" ht="13.95" x14ac:dyDescent="0.3">
      <c r="A29" s="39"/>
      <c r="B29" s="40"/>
      <c r="C29" s="39"/>
      <c r="D29" s="39"/>
      <c r="E29" s="39"/>
    </row>
    <row r="30" spans="1:5" ht="13.95" x14ac:dyDescent="0.3">
      <c r="A30" s="39"/>
      <c r="B30" s="40"/>
      <c r="C30" s="39"/>
      <c r="D30" s="39"/>
      <c r="E30" s="39"/>
    </row>
    <row r="31" spans="1:5" ht="13.95" x14ac:dyDescent="0.3">
      <c r="A31" s="39"/>
      <c r="B31" s="40"/>
      <c r="C31" s="39"/>
      <c r="D31" s="39"/>
      <c r="E31" s="39"/>
    </row>
    <row r="32" spans="1:5" ht="13.95" x14ac:dyDescent="0.3">
      <c r="A32" s="39"/>
      <c r="B32" s="40"/>
      <c r="C32" s="39"/>
      <c r="D32" s="39"/>
      <c r="E32" s="39"/>
    </row>
    <row r="33" spans="1:5" ht="13.95" x14ac:dyDescent="0.3">
      <c r="A33" s="39"/>
      <c r="B33" s="40"/>
      <c r="C33" s="39"/>
      <c r="D33" s="39"/>
      <c r="E33" s="39"/>
    </row>
  </sheetData>
  <autoFilter ref="A1:E26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L37"/>
  <sheetViews>
    <sheetView workbookViewId="0">
      <selection activeCell="B11" sqref="B11"/>
    </sheetView>
  </sheetViews>
  <sheetFormatPr defaultColWidth="9.09765625" defaultRowHeight="14.2" x14ac:dyDescent="0.3"/>
  <cols>
    <col min="1" max="1" width="1.5" style="2" customWidth="1"/>
    <col min="2" max="2" width="38.59765625" style="2" customWidth="1"/>
    <col min="3" max="3" width="4.09765625" style="2" customWidth="1"/>
    <col min="4" max="4" width="1.59765625" style="2" customWidth="1"/>
    <col min="5" max="5" width="19.59765625" style="16" customWidth="1"/>
    <col min="6" max="6" width="1.59765625" style="12" customWidth="1"/>
    <col min="7" max="7" width="19.59765625" style="16" customWidth="1"/>
    <col min="8" max="16384" width="9.09765625" style="2"/>
  </cols>
  <sheetData>
    <row r="2" spans="2:7" s="1" customFormat="1" ht="22.4" x14ac:dyDescent="0.3">
      <c r="B2" s="82" t="s">
        <v>109</v>
      </c>
      <c r="C2" s="82"/>
      <c r="D2" s="82"/>
      <c r="E2" s="82"/>
      <c r="F2" s="82"/>
      <c r="G2" s="82"/>
    </row>
    <row r="4" spans="2:7" s="1" customFormat="1" ht="19.649999999999999" x14ac:dyDescent="0.3">
      <c r="B4" s="83" t="s">
        <v>0</v>
      </c>
      <c r="C4" s="83"/>
      <c r="D4" s="83"/>
      <c r="E4" s="83"/>
      <c r="F4" s="83"/>
      <c r="G4" s="83"/>
    </row>
    <row r="5" spans="2:7" s="1" customFormat="1" ht="20.350000000000001" x14ac:dyDescent="0.25">
      <c r="B5" s="83" t="str">
        <f>"Për periudhën që mbyllet në datë "&amp;PeriudhaUshtrimore</f>
        <v>Për periudhën që mbyllet në datë 31.Dhjetor.2022</v>
      </c>
      <c r="C5" s="83"/>
      <c r="D5" s="83"/>
      <c r="E5" s="83"/>
      <c r="F5" s="83"/>
      <c r="G5" s="83"/>
    </row>
    <row r="8" spans="2:7" ht="28.4" x14ac:dyDescent="0.3">
      <c r="C8" s="3" t="s">
        <v>1</v>
      </c>
      <c r="D8" s="4"/>
      <c r="E8" s="5" t="str">
        <f>"Periudha e mbyllur "&amp;PeriudhaUshtrimore</f>
        <v>Periudha e mbyllur 31.Dhjetor.2022</v>
      </c>
      <c r="F8" s="6"/>
      <c r="G8" s="5" t="s">
        <v>99</v>
      </c>
    </row>
    <row r="9" spans="2:7" x14ac:dyDescent="0.3">
      <c r="B9" s="7"/>
      <c r="C9" s="7"/>
      <c r="D9" s="4"/>
      <c r="E9" s="8" t="s">
        <v>2</v>
      </c>
      <c r="F9" s="9"/>
      <c r="G9" s="8" t="s">
        <v>2</v>
      </c>
    </row>
    <row r="10" spans="2:7" x14ac:dyDescent="0.3">
      <c r="B10" s="7" t="s">
        <v>3</v>
      </c>
      <c r="C10" s="10"/>
      <c r="E10" s="11"/>
      <c r="G10" s="11"/>
    </row>
    <row r="11" spans="2:7" x14ac:dyDescent="0.3">
      <c r="B11" s="10" t="s">
        <v>63</v>
      </c>
      <c r="C11" s="13">
        <v>3</v>
      </c>
      <c r="E11" s="14">
        <f>+-SUMIF(Llogari.!C:C,Rezultati.!B11,Llogari.!B:B)</f>
        <v>0</v>
      </c>
      <c r="G11" s="14">
        <v>0</v>
      </c>
    </row>
    <row r="12" spans="2:7" x14ac:dyDescent="0.3">
      <c r="B12" s="7" t="s">
        <v>4</v>
      </c>
      <c r="C12" s="13"/>
      <c r="E12" s="15">
        <f>+SUM(E11)</f>
        <v>0</v>
      </c>
      <c r="G12" s="15">
        <v>0</v>
      </c>
    </row>
    <row r="13" spans="2:7" ht="15" x14ac:dyDescent="0.25">
      <c r="B13" s="10"/>
      <c r="C13" s="13"/>
    </row>
    <row r="14" spans="2:7" ht="15" x14ac:dyDescent="0.3">
      <c r="B14" s="7" t="s">
        <v>5</v>
      </c>
      <c r="C14" s="13"/>
    </row>
    <row r="15" spans="2:7" x14ac:dyDescent="0.3">
      <c r="B15" s="10" t="s">
        <v>6</v>
      </c>
      <c r="C15" s="13">
        <f>+C11+1</f>
        <v>4</v>
      </c>
      <c r="E15" s="16">
        <f>+-SUMIF(Llogari.!C:C,Rezultati.!B15,Llogari.!B:B)</f>
        <v>0</v>
      </c>
      <c r="G15" s="16">
        <v>0</v>
      </c>
    </row>
    <row r="16" spans="2:7" x14ac:dyDescent="0.3">
      <c r="B16" s="10" t="s">
        <v>12</v>
      </c>
      <c r="C16" s="13">
        <f>+C15+1</f>
        <v>5</v>
      </c>
      <c r="E16" s="16">
        <f>+-SUMIF(Llogari.!C:C,Rezultati.!B16,Llogari.!B:B)</f>
        <v>0</v>
      </c>
      <c r="G16" s="16">
        <v>0</v>
      </c>
    </row>
    <row r="17" spans="2:12" ht="15" x14ac:dyDescent="0.3">
      <c r="B17" s="7" t="s">
        <v>7</v>
      </c>
      <c r="C17" s="13"/>
      <c r="E17" s="17">
        <f>+SUM(E15:E16)</f>
        <v>0</v>
      </c>
      <c r="F17" s="9"/>
      <c r="G17" s="17">
        <v>0</v>
      </c>
    </row>
    <row r="18" spans="2:12" ht="15.7" thickBot="1" x14ac:dyDescent="0.3">
      <c r="B18" s="7" t="s">
        <v>8</v>
      </c>
      <c r="C18" s="13"/>
      <c r="E18" s="18">
        <f>+E12+E17</f>
        <v>0</v>
      </c>
      <c r="G18" s="18">
        <v>0</v>
      </c>
      <c r="L18" s="16"/>
    </row>
    <row r="19" spans="2:12" ht="15.95" thickTop="1" x14ac:dyDescent="0.25">
      <c r="B19" s="10"/>
      <c r="C19" s="13"/>
    </row>
    <row r="20" spans="2:12" x14ac:dyDescent="0.3">
      <c r="B20" s="7" t="s">
        <v>77</v>
      </c>
      <c r="C20" s="13"/>
    </row>
    <row r="21" spans="2:12" x14ac:dyDescent="0.3">
      <c r="B21" s="10" t="s">
        <v>78</v>
      </c>
      <c r="C21" s="13"/>
      <c r="E21" s="14">
        <f>+-SUMIF(Llogari.!C:C,Rezultati.!B21,Llogari.!B:B)</f>
        <v>0</v>
      </c>
      <c r="G21" s="16">
        <v>0</v>
      </c>
    </row>
    <row r="22" spans="2:12" x14ac:dyDescent="0.3">
      <c r="B22" s="7" t="s">
        <v>79</v>
      </c>
      <c r="C22" s="13"/>
      <c r="D22" s="4"/>
      <c r="E22" s="15">
        <f>+SUM(E21:E21)</f>
        <v>0</v>
      </c>
      <c r="F22" s="9"/>
      <c r="G22" s="19">
        <v>0</v>
      </c>
    </row>
    <row r="23" spans="2:12" ht="15" x14ac:dyDescent="0.25">
      <c r="B23" s="10"/>
      <c r="C23" s="13"/>
      <c r="E23" s="15"/>
    </row>
    <row r="24" spans="2:12" ht="15" x14ac:dyDescent="0.25">
      <c r="B24" s="7" t="s">
        <v>9</v>
      </c>
      <c r="C24" s="13"/>
      <c r="E24" s="17">
        <f>+E18+E22</f>
        <v>0</v>
      </c>
      <c r="G24" s="17">
        <v>0</v>
      </c>
    </row>
    <row r="25" spans="2:12" x14ac:dyDescent="0.3">
      <c r="B25" s="10" t="s">
        <v>10</v>
      </c>
      <c r="C25" s="13">
        <f>+C16+1</f>
        <v>6</v>
      </c>
      <c r="E25" s="16">
        <f>+-SUMIF(Llogari.!C:C,Rezultati.!B25,Llogari.!B:B)</f>
        <v>0</v>
      </c>
      <c r="G25" s="16">
        <v>0</v>
      </c>
    </row>
    <row r="26" spans="2:12" ht="14.75" thickBot="1" x14ac:dyDescent="0.35">
      <c r="B26" s="7" t="s">
        <v>11</v>
      </c>
      <c r="C26" s="13">
        <f>+C25</f>
        <v>6</v>
      </c>
      <c r="E26" s="20">
        <f>+SUM(E24:E25)</f>
        <v>0</v>
      </c>
      <c r="G26" s="20">
        <v>0</v>
      </c>
    </row>
    <row r="27" spans="2:12" ht="15" thickTop="1" x14ac:dyDescent="0.35">
      <c r="B27" s="10"/>
      <c r="E27" s="21"/>
      <c r="F27" s="22"/>
      <c r="G27" s="21"/>
    </row>
    <row r="28" spans="2:12" ht="15" customHeight="1" x14ac:dyDescent="0.3">
      <c r="B28" s="10"/>
      <c r="E28" s="21"/>
      <c r="F28" s="22"/>
      <c r="G28" s="21"/>
    </row>
    <row r="29" spans="2:12" ht="14.45" x14ac:dyDescent="0.3">
      <c r="B29" s="10"/>
    </row>
    <row r="30" spans="2:12" ht="14.45" x14ac:dyDescent="0.3">
      <c r="B30" s="10"/>
    </row>
    <row r="31" spans="2:12" ht="14.45" x14ac:dyDescent="0.3">
      <c r="B31" s="10"/>
    </row>
    <row r="32" spans="2:12" ht="14.45" x14ac:dyDescent="0.3">
      <c r="B32" s="10"/>
      <c r="E32" s="2"/>
      <c r="F32" s="2"/>
      <c r="G32" s="2"/>
    </row>
    <row r="33" spans="2:7" x14ac:dyDescent="0.3">
      <c r="B33" s="10"/>
      <c r="E33" s="2"/>
      <c r="F33" s="2"/>
      <c r="G33" s="2"/>
    </row>
    <row r="34" spans="2:7" x14ac:dyDescent="0.3">
      <c r="B34" s="10"/>
      <c r="E34" s="2"/>
      <c r="F34" s="2"/>
      <c r="G34" s="2"/>
    </row>
    <row r="35" spans="2:7" x14ac:dyDescent="0.3">
      <c r="B35" s="10"/>
      <c r="E35" s="2"/>
      <c r="F35" s="2"/>
      <c r="G35" s="2"/>
    </row>
    <row r="36" spans="2:7" x14ac:dyDescent="0.3">
      <c r="B36" s="10"/>
      <c r="E36" s="2"/>
      <c r="F36" s="2"/>
      <c r="G36" s="2"/>
    </row>
    <row r="37" spans="2:7" x14ac:dyDescent="0.3">
      <c r="B37" s="10"/>
      <c r="E37" s="2"/>
      <c r="F37" s="2"/>
      <c r="G37" s="2"/>
    </row>
  </sheetData>
  <mergeCells count="3">
    <mergeCell ref="B2:G2"/>
    <mergeCell ref="B4:G4"/>
    <mergeCell ref="B5:G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5"/>
  <sheetViews>
    <sheetView workbookViewId="0">
      <selection activeCell="E7" sqref="E7"/>
    </sheetView>
  </sheetViews>
  <sheetFormatPr defaultColWidth="9.09765625" defaultRowHeight="14.2" x14ac:dyDescent="0.3"/>
  <cols>
    <col min="1" max="1" width="1.59765625" style="24" customWidth="1"/>
    <col min="2" max="2" width="38.69921875" style="24" customWidth="1"/>
    <col min="3" max="3" width="4.09765625" style="24" customWidth="1"/>
    <col min="4" max="4" width="1.59765625" style="24" customWidth="1"/>
    <col min="5" max="5" width="19.69921875" style="25" customWidth="1"/>
    <col min="6" max="6" width="1.59765625" style="48" customWidth="1"/>
    <col min="7" max="7" width="19.69921875" style="25" customWidth="1"/>
    <col min="8" max="16384" width="9.09765625" style="24"/>
  </cols>
  <sheetData>
    <row r="2" spans="2:7" s="41" customFormat="1" ht="22.65" x14ac:dyDescent="0.25">
      <c r="B2" s="82" t="str">
        <f>EmriKompanisë</f>
        <v>Alprofit Consult</v>
      </c>
      <c r="C2" s="82"/>
      <c r="D2" s="82"/>
      <c r="E2" s="82"/>
      <c r="F2" s="82"/>
      <c r="G2" s="82"/>
    </row>
    <row r="4" spans="2:7" s="41" customFormat="1" ht="20.350000000000001" x14ac:dyDescent="0.3">
      <c r="B4" s="84" t="s">
        <v>21</v>
      </c>
      <c r="C4" s="84"/>
      <c r="D4" s="84"/>
      <c r="E4" s="84"/>
      <c r="F4" s="84"/>
      <c r="G4" s="84"/>
    </row>
    <row r="5" spans="2:7" s="41" customFormat="1" ht="19.95" x14ac:dyDescent="0.4">
      <c r="B5" s="84" t="str">
        <f>"në datë "&amp;PeriudhaUshtrimore</f>
        <v>në datë 31.Dhjetor.2022</v>
      </c>
      <c r="C5" s="84"/>
      <c r="D5" s="84"/>
      <c r="E5" s="84"/>
      <c r="F5" s="84"/>
      <c r="G5" s="84"/>
    </row>
    <row r="8" spans="2:7" x14ac:dyDescent="0.3">
      <c r="B8" s="42"/>
      <c r="C8" s="43" t="s">
        <v>1</v>
      </c>
      <c r="D8" s="23"/>
      <c r="E8" s="44" t="str">
        <f>PeriudhaUshtrimore</f>
        <v>31.Dhjetor.2022</v>
      </c>
      <c r="F8" s="45"/>
      <c r="G8" s="44" t="s">
        <v>42</v>
      </c>
    </row>
    <row r="9" spans="2:7" x14ac:dyDescent="0.3">
      <c r="B9" s="42"/>
      <c r="C9" s="43"/>
      <c r="D9" s="23"/>
      <c r="E9" s="44" t="s">
        <v>2</v>
      </c>
      <c r="F9" s="45"/>
      <c r="G9" s="44" t="s">
        <v>2</v>
      </c>
    </row>
    <row r="10" spans="2:7" ht="15" x14ac:dyDescent="0.25">
      <c r="B10" s="46" t="s">
        <v>22</v>
      </c>
      <c r="C10" s="47"/>
      <c r="D10" s="47"/>
    </row>
    <row r="11" spans="2:7" ht="15" x14ac:dyDescent="0.25">
      <c r="B11" s="46" t="s">
        <v>23</v>
      </c>
    </row>
    <row r="12" spans="2:7" ht="14.45" x14ac:dyDescent="0.3">
      <c r="B12" s="49" t="s">
        <v>24</v>
      </c>
      <c r="C12" s="50">
        <f>Rezultati.!C26+1</f>
        <v>7</v>
      </c>
      <c r="E12" s="72">
        <f>SUMIF(Llogari.!C:C,Bilanci.!B12,Llogari.!B:B)</f>
        <v>0</v>
      </c>
      <c r="G12" s="25">
        <v>0</v>
      </c>
    </row>
    <row r="13" spans="2:7" x14ac:dyDescent="0.3">
      <c r="B13" s="49" t="s">
        <v>25</v>
      </c>
      <c r="C13" s="50" t="s">
        <v>67</v>
      </c>
      <c r="E13" s="25">
        <f>SUMIF(Llogari.!C:C,Bilanci.!B13,Llogari.!B:B)</f>
        <v>0</v>
      </c>
      <c r="G13" s="25">
        <v>0</v>
      </c>
    </row>
    <row r="14" spans="2:7" x14ac:dyDescent="0.3">
      <c r="B14" s="49" t="s">
        <v>26</v>
      </c>
      <c r="C14" s="50">
        <f>C12+1</f>
        <v>8</v>
      </c>
      <c r="E14" s="25">
        <f>SUMIF(Llogari.!C:C,Bilanci.!B14,Llogari.!B:B)</f>
        <v>0</v>
      </c>
      <c r="G14" s="25">
        <v>0</v>
      </c>
    </row>
    <row r="15" spans="2:7" x14ac:dyDescent="0.3">
      <c r="B15" s="49" t="s">
        <v>62</v>
      </c>
      <c r="C15" s="50">
        <f>C14+1</f>
        <v>9</v>
      </c>
      <c r="E15" s="25">
        <f>SUMIF(Llogari.!C:C,Bilanci.!B15,Llogari.!B:B)</f>
        <v>0</v>
      </c>
      <c r="G15" s="25">
        <v>0</v>
      </c>
    </row>
    <row r="16" spans="2:7" ht="14.6" x14ac:dyDescent="0.35">
      <c r="B16" s="46" t="s">
        <v>27</v>
      </c>
      <c r="C16" s="50"/>
      <c r="E16" s="51">
        <f>SUM(E12:E15)</f>
        <v>0</v>
      </c>
      <c r="F16" s="52"/>
      <c r="G16" s="51">
        <v>0</v>
      </c>
    </row>
    <row r="17" spans="2:7" ht="15" thickBot="1" x14ac:dyDescent="0.4">
      <c r="B17" s="46" t="s">
        <v>28</v>
      </c>
      <c r="C17" s="50"/>
      <c r="E17" s="18">
        <f>E16</f>
        <v>0</v>
      </c>
      <c r="G17" s="18">
        <v>0</v>
      </c>
    </row>
    <row r="18" spans="2:7" ht="15.95" thickTop="1" x14ac:dyDescent="0.25">
      <c r="B18" s="49"/>
      <c r="C18" s="50"/>
    </row>
    <row r="19" spans="2:7" ht="15" x14ac:dyDescent="0.25">
      <c r="B19" s="49"/>
      <c r="C19" s="50"/>
    </row>
    <row r="20" spans="2:7" ht="15" x14ac:dyDescent="0.25">
      <c r="B20" s="46" t="s">
        <v>29</v>
      </c>
      <c r="C20" s="50"/>
    </row>
    <row r="21" spans="2:7" ht="15" x14ac:dyDescent="0.25">
      <c r="B21" s="46" t="s">
        <v>30</v>
      </c>
      <c r="C21" s="50"/>
    </row>
    <row r="22" spans="2:7" x14ac:dyDescent="0.3">
      <c r="B22" s="49" t="s">
        <v>31</v>
      </c>
      <c r="C22" s="50">
        <f>C15+1</f>
        <v>10</v>
      </c>
      <c r="E22" s="25">
        <f>-SUMIF(Llogari.!C:C,Bilanci.!B22,Llogari.!B:B)</f>
        <v>0</v>
      </c>
      <c r="G22" s="25">
        <v>0</v>
      </c>
    </row>
    <row r="23" spans="2:7" x14ac:dyDescent="0.3">
      <c r="B23" s="49" t="s">
        <v>32</v>
      </c>
      <c r="C23" s="50">
        <f>Rezultati.!C15</f>
        <v>4</v>
      </c>
      <c r="E23" s="25">
        <f>-SUMIF(Llogari.!C:C,Bilanci.!B23,Llogari.!B:B)</f>
        <v>0</v>
      </c>
      <c r="G23" s="25">
        <v>0</v>
      </c>
    </row>
    <row r="24" spans="2:7" ht="14.45" x14ac:dyDescent="0.3">
      <c r="B24" s="49" t="s">
        <v>33</v>
      </c>
      <c r="C24" s="50">
        <f>C22+1</f>
        <v>11</v>
      </c>
      <c r="E24" s="25">
        <f>-SUMIF(Llogari.!C:C,Bilanci.!B24,Llogari.!B:B)</f>
        <v>0</v>
      </c>
      <c r="G24" s="25">
        <v>0</v>
      </c>
    </row>
    <row r="25" spans="2:7" ht="14.45" x14ac:dyDescent="0.3">
      <c r="B25" s="46" t="s">
        <v>34</v>
      </c>
      <c r="C25" s="50"/>
      <c r="E25" s="53">
        <f>SUM(E22:E24)</f>
        <v>0</v>
      </c>
      <c r="G25" s="53">
        <v>0</v>
      </c>
    </row>
    <row r="26" spans="2:7" ht="15" thickBot="1" x14ac:dyDescent="0.35">
      <c r="B26" s="46" t="s">
        <v>35</v>
      </c>
      <c r="C26" s="50"/>
      <c r="E26" s="18">
        <f>SUM(E25)</f>
        <v>0</v>
      </c>
      <c r="G26" s="18">
        <v>0</v>
      </c>
    </row>
    <row r="27" spans="2:7" ht="15" thickTop="1" x14ac:dyDescent="0.3">
      <c r="B27" s="49"/>
      <c r="C27" s="50"/>
    </row>
    <row r="28" spans="2:7" ht="14.45" x14ac:dyDescent="0.3">
      <c r="B28" s="46" t="s">
        <v>36</v>
      </c>
      <c r="C28" s="50"/>
    </row>
    <row r="29" spans="2:7" s="57" customFormat="1" ht="14.45" x14ac:dyDescent="0.3">
      <c r="B29" s="55" t="s">
        <v>39</v>
      </c>
      <c r="C29" s="50" t="s">
        <v>67</v>
      </c>
      <c r="D29" s="56"/>
      <c r="E29" s="25">
        <f>-SUMIF(Llogari.!C:C,Bilanci.!B29,Llogari.!B:B)</f>
        <v>0</v>
      </c>
      <c r="G29" s="25">
        <v>0</v>
      </c>
    </row>
    <row r="30" spans="2:7" s="57" customFormat="1" x14ac:dyDescent="0.3">
      <c r="B30" s="55" t="s">
        <v>57</v>
      </c>
      <c r="C30" s="50" t="s">
        <v>67</v>
      </c>
      <c r="D30" s="56"/>
      <c r="E30" s="25">
        <f>-SUMIF(Llogari.!C:C,Bilanci.!B30,Llogari.!B:B)</f>
        <v>0</v>
      </c>
      <c r="G30" s="25">
        <v>0</v>
      </c>
    </row>
    <row r="31" spans="2:7" s="57" customFormat="1" x14ac:dyDescent="0.3">
      <c r="B31" s="55" t="s">
        <v>40</v>
      </c>
      <c r="C31" s="50">
        <f>Rezultati.!C26</f>
        <v>6</v>
      </c>
      <c r="D31" s="56"/>
      <c r="E31" s="33">
        <f>Rezultati.!E26</f>
        <v>0</v>
      </c>
      <c r="G31" s="33">
        <v>0</v>
      </c>
    </row>
    <row r="32" spans="2:7" s="57" customFormat="1" ht="14.45" x14ac:dyDescent="0.3">
      <c r="B32" s="58" t="s">
        <v>37</v>
      </c>
      <c r="C32" s="50"/>
      <c r="D32" s="56"/>
      <c r="E32" s="34">
        <f>SUM(E29:E31)</f>
        <v>0</v>
      </c>
      <c r="F32" s="59"/>
      <c r="G32" s="34">
        <v>0</v>
      </c>
    </row>
    <row r="33" spans="2:7" ht="14.75" thickBot="1" x14ac:dyDescent="0.35">
      <c r="B33" s="46" t="s">
        <v>38</v>
      </c>
      <c r="C33" s="50"/>
      <c r="E33" s="18">
        <f>+E32+E26</f>
        <v>0</v>
      </c>
      <c r="G33" s="18">
        <v>0</v>
      </c>
    </row>
    <row r="34" spans="2:7" ht="14.75" thickTop="1" x14ac:dyDescent="0.3"/>
    <row r="35" spans="2:7" x14ac:dyDescent="0.3">
      <c r="E35" s="36">
        <f>+E17-E33</f>
        <v>0</v>
      </c>
      <c r="F35" s="54"/>
      <c r="G35" s="36">
        <f>+G17-G33</f>
        <v>0</v>
      </c>
    </row>
  </sheetData>
  <mergeCells count="3">
    <mergeCell ref="B2:G2"/>
    <mergeCell ref="B4:G4"/>
    <mergeCell ref="B5:G5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workbookViewId="0">
      <selection activeCell="L23" sqref="L23"/>
    </sheetView>
  </sheetViews>
  <sheetFormatPr defaultRowHeight="14.2" x14ac:dyDescent="0.3"/>
  <cols>
    <col min="1" max="1" width="2.59765625" customWidth="1"/>
    <col min="2" max="2" width="22.296875" customWidth="1"/>
    <col min="3" max="3" width="4.8984375" customWidth="1"/>
    <col min="4" max="4" width="1.59765625" customWidth="1"/>
    <col min="5" max="5" width="14" customWidth="1"/>
    <col min="6" max="6" width="1.59765625" customWidth="1"/>
    <col min="7" max="7" width="14" customWidth="1"/>
    <col min="8" max="8" width="1.59765625" customWidth="1"/>
    <col min="9" max="9" width="14" customWidth="1"/>
  </cols>
  <sheetData>
    <row r="2" spans="2:10" ht="22.65" x14ac:dyDescent="0.35">
      <c r="B2" s="82" t="str">
        <f>EmriKompanisë</f>
        <v>Alprofit Consult</v>
      </c>
      <c r="C2" s="82"/>
      <c r="D2" s="82"/>
      <c r="E2" s="82"/>
      <c r="F2" s="82"/>
      <c r="G2" s="82"/>
      <c r="H2" s="82"/>
      <c r="I2" s="82"/>
      <c r="J2" s="1"/>
    </row>
    <row r="3" spans="2:10" ht="14.6" x14ac:dyDescent="0.35">
      <c r="B3" s="2"/>
      <c r="C3" s="2"/>
      <c r="D3" s="2"/>
      <c r="E3" s="16"/>
      <c r="F3" s="12"/>
      <c r="G3" s="16"/>
      <c r="H3" s="12"/>
      <c r="I3" s="2"/>
      <c r="J3" s="2"/>
    </row>
    <row r="4" spans="2:10" ht="19.649999999999999" x14ac:dyDescent="0.3">
      <c r="B4" s="83" t="s">
        <v>64</v>
      </c>
      <c r="C4" s="83"/>
      <c r="D4" s="83"/>
      <c r="E4" s="83"/>
      <c r="F4" s="83"/>
      <c r="G4" s="83"/>
      <c r="H4" s="83"/>
      <c r="I4" s="83"/>
      <c r="J4" s="1"/>
    </row>
    <row r="5" spans="2:10" ht="19.95" x14ac:dyDescent="0.4">
      <c r="B5" s="84" t="str">
        <f>"Për periudhën që mbyllet në datë "&amp;PeriudhaUshtrimore</f>
        <v>Për periudhën që mbyllet në datë 31.Dhjetor.2022</v>
      </c>
      <c r="C5" s="84"/>
      <c r="D5" s="84"/>
      <c r="E5" s="84"/>
      <c r="F5" s="84"/>
      <c r="G5" s="84"/>
      <c r="H5" s="84"/>
      <c r="I5" s="84"/>
      <c r="J5" s="1"/>
    </row>
    <row r="6" spans="2:10" ht="14.6" x14ac:dyDescent="0.35">
      <c r="B6" s="62"/>
      <c r="C6" s="62"/>
      <c r="D6" s="62"/>
      <c r="E6" s="63"/>
      <c r="F6" s="64"/>
      <c r="G6" s="63"/>
      <c r="H6" s="64"/>
      <c r="I6" s="62"/>
      <c r="J6" s="62"/>
    </row>
    <row r="7" spans="2:10" s="67" customFormat="1" ht="28.4" x14ac:dyDescent="0.3">
      <c r="B7" s="4"/>
      <c r="C7" s="3" t="s">
        <v>1</v>
      </c>
      <c r="D7" s="4"/>
      <c r="E7" s="65" t="s">
        <v>39</v>
      </c>
      <c r="F7" s="66"/>
      <c r="G7" s="65" t="s">
        <v>65</v>
      </c>
      <c r="H7" s="66"/>
      <c r="I7" s="65" t="s">
        <v>16</v>
      </c>
      <c r="J7" s="2"/>
    </row>
    <row r="8" spans="2:10" s="67" customFormat="1" x14ac:dyDescent="0.3">
      <c r="B8" s="4"/>
      <c r="C8" s="4"/>
      <c r="D8" s="4"/>
      <c r="E8" s="44" t="s">
        <v>2</v>
      </c>
      <c r="F8" s="68"/>
      <c r="G8" s="44" t="s">
        <v>2</v>
      </c>
      <c r="H8" s="68"/>
      <c r="I8" s="44" t="s">
        <v>2</v>
      </c>
      <c r="J8" s="2"/>
    </row>
    <row r="9" spans="2:10" s="67" customFormat="1" ht="14.45" x14ac:dyDescent="0.3">
      <c r="B9" s="69" t="s">
        <v>105</v>
      </c>
      <c r="C9" s="13"/>
      <c r="D9" s="2"/>
      <c r="E9" s="70"/>
      <c r="F9" s="6"/>
      <c r="G9" s="70"/>
      <c r="H9" s="6"/>
      <c r="I9" s="70"/>
      <c r="J9" s="2"/>
    </row>
    <row r="10" spans="2:10" s="67" customFormat="1" ht="14.45" x14ac:dyDescent="0.3">
      <c r="B10" s="10" t="s">
        <v>66</v>
      </c>
      <c r="C10" s="13" t="s">
        <v>67</v>
      </c>
      <c r="D10" s="2"/>
      <c r="E10" s="16">
        <v>0</v>
      </c>
      <c r="F10" s="12"/>
      <c r="G10" s="16">
        <v>0</v>
      </c>
      <c r="H10" s="12"/>
      <c r="I10" s="15">
        <f>SUM(E10:G10)</f>
        <v>0</v>
      </c>
      <c r="J10" s="2"/>
    </row>
    <row r="11" spans="2:10" s="67" customFormat="1" x14ac:dyDescent="0.3">
      <c r="B11" s="10" t="s">
        <v>40</v>
      </c>
      <c r="C11" s="13">
        <f>Bilanci.!C31</f>
        <v>6</v>
      </c>
      <c r="D11" s="2"/>
      <c r="E11" s="16">
        <v>0</v>
      </c>
      <c r="F11" s="12"/>
      <c r="G11" s="16">
        <f>Rezultati.!G26</f>
        <v>0</v>
      </c>
      <c r="H11" s="12"/>
      <c r="I11" s="15">
        <f>SUM(E11:G11)</f>
        <v>0</v>
      </c>
      <c r="J11" s="2"/>
    </row>
    <row r="12" spans="2:10" s="67" customFormat="1" ht="14.45" x14ac:dyDescent="0.3">
      <c r="B12" s="69" t="s">
        <v>42</v>
      </c>
      <c r="C12" s="13"/>
      <c r="D12" s="2"/>
      <c r="E12" s="17">
        <f>SUM(E10:E11)</f>
        <v>0</v>
      </c>
      <c r="F12" s="12"/>
      <c r="G12" s="17">
        <f>SUM(G10:G11)</f>
        <v>0</v>
      </c>
      <c r="H12" s="12"/>
      <c r="I12" s="17">
        <f>SUM(I10:I11)</f>
        <v>0</v>
      </c>
      <c r="J12" s="71"/>
    </row>
    <row r="13" spans="2:10" s="67" customFormat="1" x14ac:dyDescent="0.3">
      <c r="B13" s="10" t="s">
        <v>68</v>
      </c>
      <c r="C13" s="13" t="s">
        <v>67</v>
      </c>
      <c r="D13" s="2"/>
      <c r="E13" s="16">
        <v>0</v>
      </c>
      <c r="F13" s="12"/>
      <c r="G13" s="16">
        <v>0</v>
      </c>
      <c r="H13" s="12"/>
      <c r="I13" s="15">
        <f t="shared" ref="I13:I14" si="0">SUM(E13:G13)</f>
        <v>0</v>
      </c>
      <c r="J13" s="2"/>
    </row>
    <row r="14" spans="2:10" s="67" customFormat="1" x14ac:dyDescent="0.3">
      <c r="B14" s="10" t="s">
        <v>40</v>
      </c>
      <c r="C14" s="13">
        <f>C11</f>
        <v>6</v>
      </c>
      <c r="D14" s="2"/>
      <c r="E14" s="16">
        <v>0</v>
      </c>
      <c r="F14" s="12"/>
      <c r="G14" s="16">
        <f>Rezultati.!E26</f>
        <v>0</v>
      </c>
      <c r="H14" s="12"/>
      <c r="I14" s="15">
        <f t="shared" si="0"/>
        <v>0</v>
      </c>
      <c r="J14" s="2"/>
    </row>
    <row r="15" spans="2:10" s="67" customFormat="1" ht="15" thickBot="1" x14ac:dyDescent="0.35">
      <c r="B15" s="69" t="str">
        <f>PeriudhaUshtrimore</f>
        <v>31.Dhjetor.2022</v>
      </c>
      <c r="C15" s="13"/>
      <c r="D15" s="2"/>
      <c r="E15" s="20">
        <f>SUM(E12:E14)</f>
        <v>0</v>
      </c>
      <c r="F15" s="12"/>
      <c r="G15" s="20">
        <f>SUM(G12:G14)</f>
        <v>0</v>
      </c>
      <c r="H15" s="12"/>
      <c r="I15" s="20">
        <f>SUM(I12:I14)</f>
        <v>0</v>
      </c>
      <c r="J15" s="21">
        <f>I15-Bilanci.!E32</f>
        <v>0</v>
      </c>
    </row>
    <row r="16" spans="2:10" s="67" customFormat="1" ht="15" thickTop="1" x14ac:dyDescent="0.35"/>
    <row r="17" s="67" customFormat="1" ht="14.45" x14ac:dyDescent="0.3"/>
  </sheetData>
  <mergeCells count="3">
    <mergeCell ref="B2:I2"/>
    <mergeCell ref="B4:I4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1"/>
  <sheetViews>
    <sheetView topLeftCell="A6" workbookViewId="0">
      <selection activeCell="E19" sqref="E19"/>
    </sheetView>
  </sheetViews>
  <sheetFormatPr defaultColWidth="9.09765625" defaultRowHeight="14.2" x14ac:dyDescent="0.3"/>
  <cols>
    <col min="1" max="1" width="3.69921875" style="2" customWidth="1"/>
    <col min="2" max="2" width="38.69921875" style="2" customWidth="1"/>
    <col min="3" max="3" width="6.69921875" style="2" customWidth="1"/>
    <col min="4" max="4" width="1.69921875" style="2" customWidth="1"/>
    <col min="5" max="5" width="19.69921875" style="16" customWidth="1"/>
    <col min="6" max="6" width="1.69921875" style="12" customWidth="1"/>
    <col min="7" max="7" width="19.69921875" style="16" customWidth="1"/>
    <col min="8" max="16384" width="9.09765625" style="2"/>
  </cols>
  <sheetData>
    <row r="2" spans="2:7" s="1" customFormat="1" ht="22.8" x14ac:dyDescent="0.3">
      <c r="B2" s="82" t="str">
        <f>+EmriKompanisë</f>
        <v>Alprofit Consult</v>
      </c>
      <c r="C2" s="82"/>
      <c r="D2" s="82"/>
      <c r="E2" s="82"/>
      <c r="F2" s="82"/>
      <c r="G2" s="82"/>
    </row>
    <row r="4" spans="2:7" s="1" customFormat="1" ht="19.649999999999999" x14ac:dyDescent="0.3">
      <c r="B4" s="83" t="s">
        <v>83</v>
      </c>
      <c r="C4" s="83"/>
      <c r="D4" s="83"/>
      <c r="E4" s="83"/>
      <c r="F4" s="83"/>
      <c r="G4" s="83"/>
    </row>
    <row r="5" spans="2:7" s="1" customFormat="1" ht="19.95" x14ac:dyDescent="0.3">
      <c r="B5" s="83" t="str">
        <f>"Për periudhën që mbyllet në datë "&amp;PeriudhaUshtrimore</f>
        <v>Për periudhën që mbyllet në datë 31.Dhjetor.2022</v>
      </c>
      <c r="C5" s="83"/>
      <c r="D5" s="83"/>
      <c r="E5" s="83"/>
      <c r="F5" s="83"/>
      <c r="G5" s="83"/>
    </row>
    <row r="8" spans="2:7" ht="28.4" x14ac:dyDescent="0.3">
      <c r="B8" s="4"/>
      <c r="C8" s="3" t="s">
        <v>1</v>
      </c>
      <c r="D8" s="4"/>
      <c r="E8" s="5" t="str">
        <f>"Periudha e mbyllur "&amp;PeriudhaUshtrimore</f>
        <v>Periudha e mbyllur 31.Dhjetor.2022</v>
      </c>
      <c r="F8" s="6"/>
      <c r="G8" s="5" t="s">
        <v>41</v>
      </c>
    </row>
    <row r="9" spans="2:7" x14ac:dyDescent="0.3">
      <c r="B9" s="4"/>
      <c r="C9" s="3"/>
      <c r="D9" s="4"/>
      <c r="E9" s="8" t="s">
        <v>2</v>
      </c>
      <c r="F9" s="9"/>
      <c r="G9" s="8" t="s">
        <v>2</v>
      </c>
    </row>
    <row r="10" spans="2:7" ht="14.45" x14ac:dyDescent="0.3">
      <c r="B10" s="10"/>
      <c r="C10" s="10"/>
    </row>
    <row r="11" spans="2:7" ht="28.4" x14ac:dyDescent="0.3">
      <c r="B11" s="74" t="s">
        <v>84</v>
      </c>
      <c r="C11" s="13"/>
    </row>
    <row r="12" spans="2:7" x14ac:dyDescent="0.3">
      <c r="B12" s="75" t="s">
        <v>85</v>
      </c>
      <c r="C12" s="13">
        <f>+Rezultati.!C11</f>
        <v>3</v>
      </c>
      <c r="E12" s="16">
        <f>+Rezultati.!E11</f>
        <v>0</v>
      </c>
      <c r="G12" s="16">
        <v>0</v>
      </c>
    </row>
    <row r="13" spans="2:7" ht="28.4" x14ac:dyDescent="0.3">
      <c r="B13" s="75" t="s">
        <v>86</v>
      </c>
      <c r="C13" s="76" t="str">
        <f>+Rezultati.!C15&amp;","&amp;Rezultati.!C16&amp;","&amp;Bilanci.!C14&amp;","&amp;Bilanci.!C15</f>
        <v>4,5,8,9</v>
      </c>
      <c r="E13" s="16">
        <f>+Rezultati.!E17+Bilanci.!E25-Bilanci.!G25+Bilanci.!G15-Bilanci.!E15+Bilanci.!G14-Bilanci.!E14</f>
        <v>0</v>
      </c>
      <c r="G13" s="16">
        <v>0</v>
      </c>
    </row>
    <row r="14" spans="2:7" x14ac:dyDescent="0.3">
      <c r="B14" s="75" t="s">
        <v>96</v>
      </c>
      <c r="C14" s="76"/>
      <c r="E14" s="16">
        <f>+Rezultati.!E21</f>
        <v>0</v>
      </c>
    </row>
    <row r="15" spans="2:7" ht="14.45" x14ac:dyDescent="0.3">
      <c r="B15" s="75" t="s">
        <v>15</v>
      </c>
      <c r="C15" s="13">
        <f>+Rezultati.!C25</f>
        <v>6</v>
      </c>
      <c r="E15" s="70">
        <v>0</v>
      </c>
      <c r="F15" s="77"/>
      <c r="G15" s="70">
        <v>0</v>
      </c>
    </row>
    <row r="16" spans="2:7" ht="28.4" x14ac:dyDescent="0.3">
      <c r="B16" s="74" t="s">
        <v>87</v>
      </c>
      <c r="C16" s="13"/>
      <c r="E16" s="19">
        <f>+SUM(E12:E15)</f>
        <v>0</v>
      </c>
      <c r="F16" s="9"/>
      <c r="G16" s="19">
        <f>+SUM(G12:G15)</f>
        <v>0</v>
      </c>
    </row>
    <row r="17" spans="2:7" ht="14.45" x14ac:dyDescent="0.3">
      <c r="B17" s="75"/>
      <c r="C17" s="13"/>
    </row>
    <row r="18" spans="2:7" ht="28.4" x14ac:dyDescent="0.3">
      <c r="B18" s="78" t="s">
        <v>88</v>
      </c>
      <c r="C18" s="13"/>
    </row>
    <row r="19" spans="2:7" ht="14.45" x14ac:dyDescent="0.3">
      <c r="B19" s="79" t="s">
        <v>95</v>
      </c>
      <c r="C19" s="13" t="s">
        <v>67</v>
      </c>
      <c r="E19" s="16">
        <v>0</v>
      </c>
      <c r="G19" s="16">
        <v>0</v>
      </c>
    </row>
    <row r="20" spans="2:7" ht="28.4" x14ac:dyDescent="0.3">
      <c r="B20" s="78" t="s">
        <v>89</v>
      </c>
      <c r="C20" s="13"/>
      <c r="E20" s="19">
        <f>+SUM(E19)</f>
        <v>0</v>
      </c>
      <c r="F20" s="9"/>
      <c r="G20" s="19">
        <f>+SUM(G19)</f>
        <v>0</v>
      </c>
    </row>
    <row r="21" spans="2:7" ht="14.45" x14ac:dyDescent="0.3">
      <c r="B21" s="79"/>
      <c r="C21" s="13"/>
    </row>
    <row r="22" spans="2:7" ht="14.45" x14ac:dyDescent="0.3">
      <c r="B22" s="78" t="s">
        <v>90</v>
      </c>
      <c r="C22" s="13"/>
    </row>
    <row r="23" spans="2:7" ht="14.45" x14ac:dyDescent="0.3">
      <c r="B23" s="79" t="s">
        <v>66</v>
      </c>
      <c r="C23" s="13" t="s">
        <v>67</v>
      </c>
      <c r="E23" s="70">
        <f>+Bilanci.!G13-Bilanci.!E13</f>
        <v>0</v>
      </c>
      <c r="F23" s="77"/>
      <c r="G23" s="70">
        <v>0</v>
      </c>
    </row>
    <row r="24" spans="2:7" ht="28.4" x14ac:dyDescent="0.3">
      <c r="B24" s="78" t="s">
        <v>91</v>
      </c>
      <c r="C24" s="13"/>
      <c r="E24" s="19">
        <f>+SUM(E23)</f>
        <v>0</v>
      </c>
      <c r="F24" s="9"/>
      <c r="G24" s="19">
        <f>+SUM(G23)</f>
        <v>0</v>
      </c>
    </row>
    <row r="25" spans="2:7" ht="14.45" x14ac:dyDescent="0.3">
      <c r="B25" s="79"/>
      <c r="C25" s="13"/>
    </row>
    <row r="26" spans="2:7" ht="14.45" x14ac:dyDescent="0.3">
      <c r="B26" s="79"/>
      <c r="C26" s="13"/>
    </row>
    <row r="27" spans="2:7" x14ac:dyDescent="0.3">
      <c r="B27" s="78" t="s">
        <v>92</v>
      </c>
      <c r="C27" s="13"/>
      <c r="E27" s="17">
        <f>+E16+E20+E24</f>
        <v>0</v>
      </c>
      <c r="F27" s="9"/>
      <c r="G27" s="17">
        <f>+G16+G20+G24</f>
        <v>0</v>
      </c>
    </row>
    <row r="28" spans="2:7" x14ac:dyDescent="0.3">
      <c r="B28" s="79" t="s">
        <v>93</v>
      </c>
      <c r="C28" s="13">
        <f>+Bilanci.!C12</f>
        <v>7</v>
      </c>
      <c r="E28" s="16">
        <f>+G29</f>
        <v>0</v>
      </c>
      <c r="G28" s="16">
        <v>0</v>
      </c>
    </row>
    <row r="29" spans="2:7" ht="14.75" thickBot="1" x14ac:dyDescent="0.35">
      <c r="B29" s="78" t="s">
        <v>94</v>
      </c>
      <c r="C29" s="13">
        <f>+C28</f>
        <v>7</v>
      </c>
      <c r="E29" s="20">
        <f>+Bilanci.!E12</f>
        <v>0</v>
      </c>
      <c r="F29" s="9"/>
      <c r="G29" s="20">
        <f>+Bilanci.!G120</f>
        <v>0</v>
      </c>
    </row>
    <row r="30" spans="2:7" ht="15" thickTop="1" x14ac:dyDescent="0.3">
      <c r="B30" s="80"/>
      <c r="C30" s="13"/>
      <c r="E30" s="81">
        <f>+E29-E27-E28</f>
        <v>0</v>
      </c>
      <c r="G30" s="81">
        <f>+G29-G27-G28</f>
        <v>0</v>
      </c>
    </row>
    <row r="31" spans="2:7" ht="14.45" x14ac:dyDescent="0.3">
      <c r="B31" s="80"/>
    </row>
  </sheetData>
  <mergeCells count="3">
    <mergeCell ref="B2:G2"/>
    <mergeCell ref="B4:G4"/>
    <mergeCell ref="B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K17" sqref="K17"/>
    </sheetView>
  </sheetViews>
  <sheetFormatPr defaultColWidth="9.09765625" defaultRowHeight="14.2" x14ac:dyDescent="0.3"/>
  <cols>
    <col min="1" max="1" width="3.3984375" style="27" bestFit="1" customWidth="1"/>
    <col min="2" max="2" width="38.59765625" style="24" customWidth="1"/>
    <col min="3" max="3" width="1.59765625" style="24" customWidth="1"/>
    <col min="4" max="4" width="19.59765625" style="25" customWidth="1"/>
    <col min="5" max="5" width="1.59765625" style="24" customWidth="1"/>
    <col min="6" max="6" width="19.59765625" style="25" customWidth="1"/>
    <col min="7" max="16384" width="9.09765625" style="24"/>
  </cols>
  <sheetData>
    <row r="1" spans="1:6" x14ac:dyDescent="0.3">
      <c r="D1" s="28"/>
      <c r="F1" s="28"/>
    </row>
    <row r="2" spans="1:6" x14ac:dyDescent="0.3">
      <c r="D2" s="28">
        <v>114.23</v>
      </c>
      <c r="F2" s="28">
        <v>120.76</v>
      </c>
    </row>
    <row r="3" spans="1:6" x14ac:dyDescent="0.3">
      <c r="A3" s="29">
        <f>+Rezultati.!C15</f>
        <v>4</v>
      </c>
      <c r="B3" s="23" t="str">
        <f>+Rezultati.!B15</f>
        <v>Shpenzime të personelit</v>
      </c>
      <c r="D3" s="28"/>
      <c r="F3" s="28"/>
    </row>
    <row r="4" spans="1:6" ht="28.4" x14ac:dyDescent="0.3">
      <c r="D4" s="5" t="str">
        <f>+Rezultati.!$E$8</f>
        <v>Periudha e mbyllur 31.Dhjetor.2022</v>
      </c>
      <c r="F4" s="5" t="s">
        <v>99</v>
      </c>
    </row>
    <row r="5" spans="1:6" x14ac:dyDescent="0.3">
      <c r="D5" s="28"/>
      <c r="F5" s="28"/>
    </row>
    <row r="6" spans="1:6" x14ac:dyDescent="0.3">
      <c r="B6" s="24" t="s">
        <v>19</v>
      </c>
      <c r="D6" s="25">
        <f>+SUMIF(Llogari.!D:D,Shënime.!B6,Llogari.!B:B)</f>
        <v>0</v>
      </c>
      <c r="F6" s="25">
        <v>0</v>
      </c>
    </row>
    <row r="7" spans="1:6" x14ac:dyDescent="0.3">
      <c r="B7" s="24" t="s">
        <v>20</v>
      </c>
      <c r="D7" s="25">
        <f>+SUMIF(Llogari.!D:D,Shënime.!B7,Llogari.!B:B)</f>
        <v>0</v>
      </c>
      <c r="F7" s="25">
        <v>0</v>
      </c>
    </row>
    <row r="8" spans="1:6" x14ac:dyDescent="0.3">
      <c r="D8" s="28"/>
      <c r="F8" s="28"/>
    </row>
    <row r="9" spans="1:6" ht="14.75" thickBot="1" x14ac:dyDescent="0.35">
      <c r="B9" s="23" t="s">
        <v>16</v>
      </c>
      <c r="C9" s="23"/>
      <c r="D9" s="18">
        <f>+SUM(D6:D7)</f>
        <v>0</v>
      </c>
      <c r="F9" s="18">
        <v>0</v>
      </c>
    </row>
    <row r="10" spans="1:6" ht="14.75" thickTop="1" x14ac:dyDescent="0.3">
      <c r="D10" s="38">
        <f>+D9+Rezultati.!E15</f>
        <v>0</v>
      </c>
      <c r="F10" s="38">
        <f>+F9+Rezultati.!G15</f>
        <v>0</v>
      </c>
    </row>
    <row r="11" spans="1:6" x14ac:dyDescent="0.3">
      <c r="D11" s="28"/>
      <c r="F11" s="28"/>
    </row>
    <row r="12" spans="1:6" x14ac:dyDescent="0.3">
      <c r="A12" s="29">
        <f>+Rezultati.!C16</f>
        <v>5</v>
      </c>
      <c r="B12" s="23" t="str">
        <f>+Rezultati.!B16</f>
        <v>Shpenzime të tjera shfrytëzimi</v>
      </c>
      <c r="C12" s="23"/>
      <c r="E12" s="23"/>
    </row>
    <row r="13" spans="1:6" ht="28.4" x14ac:dyDescent="0.3">
      <c r="D13" s="5" t="str">
        <f>+Rezultati.!$E$8</f>
        <v>Periudha e mbyllur 31.Dhjetor.2022</v>
      </c>
      <c r="E13" s="31"/>
      <c r="F13" s="5" t="s">
        <v>99</v>
      </c>
    </row>
    <row r="14" spans="1:6" x14ac:dyDescent="0.3">
      <c r="D14" s="30"/>
      <c r="E14" s="31"/>
      <c r="F14" s="30"/>
    </row>
    <row r="15" spans="1:6" x14ac:dyDescent="0.3">
      <c r="B15" s="24" t="s">
        <v>70</v>
      </c>
      <c r="D15" s="25">
        <f>+SUMIF(Llogari.!D:D,Shënime.!B15,Llogari.!B:B)</f>
        <v>0</v>
      </c>
      <c r="F15" s="25">
        <v>0</v>
      </c>
    </row>
    <row r="16" spans="1:6" x14ac:dyDescent="0.3">
      <c r="B16" s="24" t="s">
        <v>71</v>
      </c>
      <c r="D16" s="25">
        <f>+SUMIF(Llogari.!D:D,Shënime.!B16,Llogari.!B:B)</f>
        <v>0</v>
      </c>
      <c r="F16" s="25">
        <v>0</v>
      </c>
    </row>
    <row r="17" spans="1:6" x14ac:dyDescent="0.3">
      <c r="B17" s="24" t="s">
        <v>72</v>
      </c>
      <c r="D17" s="25">
        <f>+SUMIF(Llogari.!D:D,Shënime.!B17,Llogari.!B:B)</f>
        <v>0</v>
      </c>
      <c r="F17" s="25">
        <v>0</v>
      </c>
    </row>
    <row r="18" spans="1:6" x14ac:dyDescent="0.3">
      <c r="B18" s="24" t="s">
        <v>73</v>
      </c>
      <c r="D18" s="25">
        <f>+SUMIF(Llogari.!D:D,Shënime.!B18,Llogari.!B:B)</f>
        <v>0</v>
      </c>
      <c r="F18" s="25">
        <v>0</v>
      </c>
    </row>
    <row r="19" spans="1:6" x14ac:dyDescent="0.3">
      <c r="B19" s="24" t="s">
        <v>80</v>
      </c>
      <c r="D19" s="25">
        <f>+SUMIF(Llogari.!D:D,Shënime.!B19,Llogari.!B:B)</f>
        <v>0</v>
      </c>
      <c r="F19" s="25">
        <v>0</v>
      </c>
    </row>
    <row r="21" spans="1:6" ht="14.75" thickBot="1" x14ac:dyDescent="0.35">
      <c r="B21" s="23" t="s">
        <v>16</v>
      </c>
      <c r="D21" s="18">
        <f>+SUM(D15:D20)</f>
        <v>0</v>
      </c>
      <c r="F21" s="18">
        <v>0</v>
      </c>
    </row>
    <row r="22" spans="1:6" ht="14.75" thickTop="1" x14ac:dyDescent="0.3">
      <c r="D22" s="32">
        <f>+D21+Rezultati.!E16</f>
        <v>0</v>
      </c>
      <c r="F22" s="32">
        <v>0</v>
      </c>
    </row>
    <row r="24" spans="1:6" x14ac:dyDescent="0.3">
      <c r="A24" s="29">
        <f>+Rezultati.!C26</f>
        <v>6</v>
      </c>
      <c r="B24" s="23" t="str">
        <f>+Rezultati.!B26</f>
        <v>Rezultati neto i periudhës</v>
      </c>
      <c r="C24" s="23"/>
      <c r="E24" s="23"/>
    </row>
    <row r="25" spans="1:6" ht="28.4" x14ac:dyDescent="0.3">
      <c r="D25" s="5" t="str">
        <f>+Rezultati.!$E$8</f>
        <v>Periudha e mbyllur 31.Dhjetor.2022</v>
      </c>
      <c r="E25" s="31"/>
      <c r="F25" s="5" t="s">
        <v>99</v>
      </c>
    </row>
    <row r="26" spans="1:6" x14ac:dyDescent="0.3">
      <c r="D26" s="30"/>
      <c r="E26" s="31"/>
      <c r="F26" s="30"/>
    </row>
    <row r="27" spans="1:6" x14ac:dyDescent="0.3">
      <c r="B27" s="24" t="s">
        <v>17</v>
      </c>
      <c r="D27" s="25">
        <f>+Rezultati.!E24</f>
        <v>0</v>
      </c>
      <c r="F27" s="25">
        <v>0</v>
      </c>
    </row>
    <row r="28" spans="1:6" x14ac:dyDescent="0.3">
      <c r="B28" s="24" t="s">
        <v>74</v>
      </c>
      <c r="D28" s="33">
        <f>+D19</f>
        <v>0</v>
      </c>
      <c r="F28" s="33">
        <v>0</v>
      </c>
    </row>
    <row r="29" spans="1:6" x14ac:dyDescent="0.3">
      <c r="B29" s="23" t="s">
        <v>18</v>
      </c>
      <c r="C29" s="23"/>
      <c r="D29" s="34">
        <f>+SUM(D27:D28)</f>
        <v>0</v>
      </c>
      <c r="E29" s="23"/>
      <c r="F29" s="34">
        <v>0</v>
      </c>
    </row>
    <row r="30" spans="1:6" x14ac:dyDescent="0.3">
      <c r="B30" s="24" t="s">
        <v>81</v>
      </c>
      <c r="D30" s="35">
        <v>0</v>
      </c>
      <c r="F30" s="35">
        <v>0</v>
      </c>
    </row>
    <row r="31" spans="1:6" x14ac:dyDescent="0.3">
      <c r="B31" s="24" t="s">
        <v>15</v>
      </c>
      <c r="D31" s="73">
        <v>0</v>
      </c>
      <c r="E31" s="73"/>
      <c r="F31" s="73">
        <v>0</v>
      </c>
    </row>
    <row r="32" spans="1:6" ht="14.75" thickBot="1" x14ac:dyDescent="0.35">
      <c r="B32" s="23" t="s">
        <v>82</v>
      </c>
      <c r="C32" s="23"/>
      <c r="D32" s="18">
        <f>+D27+D31</f>
        <v>0</v>
      </c>
      <c r="E32" s="23"/>
      <c r="F32" s="18">
        <v>0</v>
      </c>
    </row>
    <row r="33" spans="1:6" ht="14.75" thickTop="1" x14ac:dyDescent="0.3">
      <c r="D33" s="36">
        <f>+D32-Rezultati.!E26</f>
        <v>0</v>
      </c>
      <c r="E33" s="37"/>
      <c r="F33" s="36">
        <v>0</v>
      </c>
    </row>
    <row r="35" spans="1:6" x14ac:dyDescent="0.3">
      <c r="A35" s="29">
        <f>+Bilanci.!C12</f>
        <v>7</v>
      </c>
      <c r="B35" s="23" t="str">
        <f>+Bilanci.!B12</f>
        <v>Mjetet monetare</v>
      </c>
    </row>
    <row r="36" spans="1:6" x14ac:dyDescent="0.3">
      <c r="D36" s="5" t="str">
        <f>+PeriudhaUshtrimore</f>
        <v>31.Dhjetor.2022</v>
      </c>
      <c r="E36" s="31"/>
      <c r="F36" s="5" t="s">
        <v>42</v>
      </c>
    </row>
    <row r="38" spans="1:6" x14ac:dyDescent="0.3">
      <c r="B38" s="24" t="s">
        <v>97</v>
      </c>
      <c r="D38" s="25">
        <f>+SUMIF(Llogari.!D:D,Shënime.!B38,Llogari.!B:B)</f>
        <v>0</v>
      </c>
      <c r="F38" s="25">
        <v>0</v>
      </c>
    </row>
    <row r="39" spans="1:6" x14ac:dyDescent="0.3">
      <c r="B39" s="24" t="s">
        <v>98</v>
      </c>
      <c r="D39" s="25">
        <f>+SUMIF(Llogari.!D:D,Shënime.!B39,Llogari.!B:B)</f>
        <v>0</v>
      </c>
      <c r="F39" s="25">
        <v>0</v>
      </c>
    </row>
    <row r="41" spans="1:6" ht="14.75" thickBot="1" x14ac:dyDescent="0.35">
      <c r="B41" s="23" t="s">
        <v>16</v>
      </c>
      <c r="D41" s="18">
        <f>+SUM(D36:D40)</f>
        <v>0</v>
      </c>
      <c r="F41" s="18">
        <v>0</v>
      </c>
    </row>
    <row r="42" spans="1:6" ht="14.75" thickTop="1" x14ac:dyDescent="0.3">
      <c r="D42" s="61">
        <f>+D41-Bilanci.!E12</f>
        <v>0</v>
      </c>
      <c r="E42" s="37"/>
      <c r="F42" s="61">
        <v>0</v>
      </c>
    </row>
    <row r="44" spans="1:6" x14ac:dyDescent="0.3">
      <c r="A44" s="29">
        <f>Bilanci.!C22</f>
        <v>10</v>
      </c>
      <c r="B44" s="23" t="str">
        <f>Bilanci.!B22</f>
        <v>Llogari të pagueshme</v>
      </c>
      <c r="D44" s="36"/>
      <c r="F44" s="36"/>
    </row>
    <row r="45" spans="1:6" ht="28.4" x14ac:dyDescent="0.3">
      <c r="D45" s="5" t="str">
        <f>+Rezultati.!$E$8</f>
        <v>Periudha e mbyllur 31.Dhjetor.2022</v>
      </c>
      <c r="E45" s="31"/>
      <c r="F45" s="5" t="s">
        <v>99</v>
      </c>
    </row>
    <row r="47" spans="1:6" x14ac:dyDescent="0.3">
      <c r="B47" s="24" t="s">
        <v>108</v>
      </c>
      <c r="D47" s="25">
        <v>0</v>
      </c>
      <c r="F47" s="25">
        <v>0</v>
      </c>
    </row>
    <row r="48" spans="1:6" x14ac:dyDescent="0.3">
      <c r="B48" s="24" t="s">
        <v>108</v>
      </c>
      <c r="D48" s="25">
        <v>0</v>
      </c>
      <c r="F48" s="25">
        <v>0</v>
      </c>
    </row>
    <row r="49" spans="2:6" x14ac:dyDescent="0.3">
      <c r="B49" s="24" t="s">
        <v>95</v>
      </c>
      <c r="D49" s="25">
        <v>0</v>
      </c>
      <c r="F49" s="25">
        <v>0</v>
      </c>
    </row>
    <row r="51" spans="2:6" ht="14.75" thickBot="1" x14ac:dyDescent="0.35">
      <c r="D51" s="18">
        <f>SUM(D47:D49)</f>
        <v>0</v>
      </c>
      <c r="F51" s="18">
        <f>SUM(F47:F49)</f>
        <v>0</v>
      </c>
    </row>
    <row r="52" spans="2:6" ht="14.75" thickTop="1" x14ac:dyDescent="0.3">
      <c r="D52" s="61">
        <f>D51-Bilanci.!E22</f>
        <v>0</v>
      </c>
      <c r="E52" s="37"/>
      <c r="F52" s="61">
        <f>F51-Bilanci.!G22</f>
        <v>0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Fleta të punës</vt:lpstr>
      </vt:variant>
      <vt:variant>
        <vt:i4>6</vt:i4>
      </vt:variant>
      <vt:variant>
        <vt:lpstr>Diapazonet e emëruara</vt:lpstr>
      </vt:variant>
      <vt:variant>
        <vt:i4>3</vt:i4>
      </vt:variant>
    </vt:vector>
  </HeadingPairs>
  <TitlesOfParts>
    <vt:vector size="9" baseType="lpstr">
      <vt:lpstr>Llogari.</vt:lpstr>
      <vt:lpstr>Rezultati.</vt:lpstr>
      <vt:lpstr>Bilanci.</vt:lpstr>
      <vt:lpstr>Kapitali.</vt:lpstr>
      <vt:lpstr>Cash Flow.</vt:lpstr>
      <vt:lpstr>Shënime.</vt:lpstr>
      <vt:lpstr>EmriKompanisë</vt:lpstr>
      <vt:lpstr>PeriudhaUshtrimore</vt:lpstr>
      <vt:lpstr>Periudhë_2020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2023-01-08T18:28:04Z</dcterms:modified>
</cp:coreProperties>
</file>