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filterPrivacy="1" hidePivotFieldList="1" defaultThemeVersion="124226"/>
  <xr:revisionPtr revIDLastSave="0" documentId="13_ncr:1_{93596E76-F3D7-A144-9C3B-09B4C0888476}" xr6:coauthVersionLast="47" xr6:coauthVersionMax="47" xr10:uidLastSave="{00000000-0000-0000-0000-000000000000}"/>
  <bookViews>
    <workbookView xWindow="11420" yWindow="1940" windowWidth="28560" windowHeight="24980" xr2:uid="{00000000-000D-0000-FFFF-FFFF00000000}"/>
  </bookViews>
  <sheets>
    <sheet name="Pasqyrë." sheetId="1" r:id="rId1"/>
    <sheet name="Llogaritje shtesë" sheetId="2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K23" i="1"/>
  <c r="M22" i="1"/>
  <c r="L22" i="1"/>
  <c r="K22" i="1"/>
  <c r="M21" i="1"/>
  <c r="L21" i="1"/>
  <c r="K21" i="1"/>
  <c r="J15" i="1"/>
  <c r="K14" i="1"/>
  <c r="J14" i="1"/>
  <c r="C74" i="1" l="1"/>
  <c r="D64" i="1"/>
  <c r="G45" i="1" l="1"/>
  <c r="G44" i="1"/>
  <c r="G43" i="1"/>
  <c r="G42" i="1"/>
  <c r="G41" i="1"/>
  <c r="G40" i="1"/>
  <c r="G39" i="1"/>
  <c r="G38" i="1"/>
  <c r="G37" i="1"/>
  <c r="G36" i="1"/>
  <c r="G35" i="1"/>
  <c r="G34" i="1"/>
  <c r="E45" i="1"/>
  <c r="E44" i="1"/>
  <c r="E43" i="1"/>
  <c r="E42" i="1"/>
  <c r="E41" i="1"/>
  <c r="E40" i="1"/>
  <c r="E39" i="1"/>
  <c r="E38" i="1"/>
  <c r="E37" i="1"/>
  <c r="E36" i="1"/>
  <c r="E35" i="1"/>
  <c r="E34" i="1"/>
  <c r="J85" i="2" l="1"/>
  <c r="D79" i="2"/>
  <c r="F79" i="2" s="1"/>
  <c r="G78" i="2"/>
  <c r="F75" i="2"/>
  <c r="G74" i="2"/>
  <c r="G70" i="2"/>
  <c r="A62" i="2"/>
  <c r="C81" i="2"/>
  <c r="I79" i="2"/>
  <c r="J79" i="2" s="1"/>
  <c r="H79" i="2"/>
  <c r="I78" i="2"/>
  <c r="J78" i="2" s="1"/>
  <c r="H78" i="2"/>
  <c r="I77" i="2"/>
  <c r="J77" i="2" s="1"/>
  <c r="H77" i="2"/>
  <c r="G77" i="2"/>
  <c r="F77" i="2"/>
  <c r="I76" i="2"/>
  <c r="J76" i="2" s="1"/>
  <c r="H76" i="2"/>
  <c r="G76" i="2"/>
  <c r="F76" i="2"/>
  <c r="I75" i="2"/>
  <c r="J75" i="2" s="1"/>
  <c r="H75" i="2"/>
  <c r="G75" i="2"/>
  <c r="I74" i="2"/>
  <c r="J74" i="2" s="1"/>
  <c r="H74" i="2"/>
  <c r="I73" i="2"/>
  <c r="J73" i="2" s="1"/>
  <c r="H73" i="2"/>
  <c r="G73" i="2"/>
  <c r="F73" i="2"/>
  <c r="E73" i="2" s="1"/>
  <c r="I72" i="2"/>
  <c r="J72" i="2" s="1"/>
  <c r="H72" i="2"/>
  <c r="G72" i="2"/>
  <c r="F72" i="2"/>
  <c r="I71" i="2"/>
  <c r="J71" i="2" s="1"/>
  <c r="H71" i="2"/>
  <c r="G71" i="2"/>
  <c r="F71" i="2"/>
  <c r="I70" i="2"/>
  <c r="J70" i="2" s="1"/>
  <c r="H70" i="2"/>
  <c r="I69" i="2"/>
  <c r="J69" i="2" s="1"/>
  <c r="H69" i="2"/>
  <c r="G69" i="2"/>
  <c r="F69" i="2"/>
  <c r="I68" i="2"/>
  <c r="J68" i="2" s="1"/>
  <c r="H68" i="2"/>
  <c r="G68" i="2"/>
  <c r="F68" i="2"/>
  <c r="G79" i="2" l="1"/>
  <c r="K79" i="2" s="1"/>
  <c r="K75" i="2"/>
  <c r="N75" i="2" s="1"/>
  <c r="L76" i="2"/>
  <c r="L71" i="2"/>
  <c r="M71" i="2" s="1"/>
  <c r="L75" i="2"/>
  <c r="L79" i="2"/>
  <c r="K71" i="2"/>
  <c r="N71" i="2" s="1"/>
  <c r="D81" i="2"/>
  <c r="G81" i="2"/>
  <c r="F70" i="2"/>
  <c r="E70" i="2" s="1"/>
  <c r="F78" i="2"/>
  <c r="E78" i="2" s="1"/>
  <c r="F74" i="2"/>
  <c r="E74" i="2" s="1"/>
  <c r="E72" i="2"/>
  <c r="E68" i="2"/>
  <c r="L72" i="2"/>
  <c r="E76" i="2"/>
  <c r="J81" i="2"/>
  <c r="I81" i="2"/>
  <c r="K70" i="2"/>
  <c r="N70" i="2" s="1"/>
  <c r="K74" i="2"/>
  <c r="N74" i="2" s="1"/>
  <c r="K78" i="2"/>
  <c r="N78" i="2" s="1"/>
  <c r="L69" i="2"/>
  <c r="K72" i="2"/>
  <c r="N72" i="2" s="1"/>
  <c r="K76" i="2"/>
  <c r="N76" i="2" s="1"/>
  <c r="L77" i="2"/>
  <c r="H81" i="2"/>
  <c r="K69" i="2"/>
  <c r="N69" i="2" s="1"/>
  <c r="K73" i="2"/>
  <c r="N73" i="2" s="1"/>
  <c r="K77" i="2"/>
  <c r="N77" i="2" s="1"/>
  <c r="L68" i="2"/>
  <c r="L73" i="2"/>
  <c r="K68" i="2"/>
  <c r="E69" i="2"/>
  <c r="E71" i="2"/>
  <c r="E75" i="2"/>
  <c r="E77" i="2"/>
  <c r="M75" i="2" l="1"/>
  <c r="N79" i="2"/>
  <c r="M79" i="2"/>
  <c r="E79" i="2"/>
  <c r="M73" i="2"/>
  <c r="L78" i="2"/>
  <c r="M78" i="2" s="1"/>
  <c r="L74" i="2"/>
  <c r="M74" i="2" s="1"/>
  <c r="E81" i="2"/>
  <c r="M76" i="2"/>
  <c r="L70" i="2"/>
  <c r="M70" i="2" s="1"/>
  <c r="F81" i="2"/>
  <c r="M72" i="2"/>
  <c r="M77" i="2"/>
  <c r="M69" i="2"/>
  <c r="M68" i="2"/>
  <c r="N68" i="2"/>
  <c r="N81" i="2" s="1"/>
  <c r="K81" i="2"/>
  <c r="A31" i="2"/>
  <c r="C50" i="2"/>
  <c r="I48" i="2"/>
  <c r="J48" i="2" s="1"/>
  <c r="H48" i="2"/>
  <c r="G48" i="2"/>
  <c r="I47" i="2"/>
  <c r="J47" i="2" s="1"/>
  <c r="H47" i="2"/>
  <c r="G47" i="2"/>
  <c r="I46" i="2"/>
  <c r="J46" i="2" s="1"/>
  <c r="H46" i="2"/>
  <c r="F46" i="2"/>
  <c r="I45" i="2"/>
  <c r="J45" i="2" s="1"/>
  <c r="H45" i="2"/>
  <c r="F45" i="2"/>
  <c r="I44" i="2"/>
  <c r="J44" i="2" s="1"/>
  <c r="H44" i="2"/>
  <c r="F44" i="2"/>
  <c r="G44" i="2"/>
  <c r="I43" i="2"/>
  <c r="J43" i="2" s="1"/>
  <c r="H43" i="2"/>
  <c r="G43" i="2"/>
  <c r="F43" i="2"/>
  <c r="I42" i="2"/>
  <c r="J42" i="2" s="1"/>
  <c r="H42" i="2"/>
  <c r="F42" i="2"/>
  <c r="I41" i="2"/>
  <c r="J41" i="2" s="1"/>
  <c r="H41" i="2"/>
  <c r="G41" i="2"/>
  <c r="F41" i="2"/>
  <c r="I40" i="2"/>
  <c r="J40" i="2" s="1"/>
  <c r="H40" i="2"/>
  <c r="G40" i="2"/>
  <c r="I39" i="2"/>
  <c r="J39" i="2" s="1"/>
  <c r="H39" i="2"/>
  <c r="F39" i="2"/>
  <c r="G39" i="2"/>
  <c r="I38" i="2"/>
  <c r="J38" i="2" s="1"/>
  <c r="H38" i="2"/>
  <c r="G38" i="2"/>
  <c r="I37" i="2"/>
  <c r="H37" i="2"/>
  <c r="D50" i="2"/>
  <c r="D15" i="2"/>
  <c r="F15" i="2" s="1"/>
  <c r="H15" i="2"/>
  <c r="I15" i="2"/>
  <c r="J15" i="2" s="1"/>
  <c r="D16" i="2"/>
  <c r="F16" i="2" s="1"/>
  <c r="H16" i="2"/>
  <c r="I16" i="2"/>
  <c r="J16" i="2" s="1"/>
  <c r="D17" i="2"/>
  <c r="F17" i="2" s="1"/>
  <c r="H17" i="2"/>
  <c r="I17" i="2"/>
  <c r="J17" i="2" s="1"/>
  <c r="D18" i="2"/>
  <c r="F18" i="2" s="1"/>
  <c r="H18" i="2"/>
  <c r="I18" i="2"/>
  <c r="J18" i="2" s="1"/>
  <c r="D19" i="2"/>
  <c r="G19" i="2" s="1"/>
  <c r="H19" i="2"/>
  <c r="I19" i="2"/>
  <c r="J19" i="2"/>
  <c r="I8" i="2"/>
  <c r="J8" i="2" s="1"/>
  <c r="H8" i="2"/>
  <c r="D8" i="2"/>
  <c r="G8" i="2" s="1"/>
  <c r="C21" i="2"/>
  <c r="I14" i="2"/>
  <c r="J14" i="2" s="1"/>
  <c r="H14" i="2"/>
  <c r="D14" i="2"/>
  <c r="G14" i="2" s="1"/>
  <c r="I13" i="2"/>
  <c r="J13" i="2" s="1"/>
  <c r="H13" i="2"/>
  <c r="D13" i="2"/>
  <c r="F13" i="2" s="1"/>
  <c r="I12" i="2"/>
  <c r="J12" i="2" s="1"/>
  <c r="H12" i="2"/>
  <c r="D12" i="2"/>
  <c r="F12" i="2" s="1"/>
  <c r="I11" i="2"/>
  <c r="J11" i="2" s="1"/>
  <c r="H11" i="2"/>
  <c r="D11" i="2"/>
  <c r="G11" i="2" s="1"/>
  <c r="I10" i="2"/>
  <c r="J10" i="2" s="1"/>
  <c r="H10" i="2"/>
  <c r="D10" i="2"/>
  <c r="F10" i="2" s="1"/>
  <c r="I9" i="2"/>
  <c r="J9" i="2" s="1"/>
  <c r="H9" i="2"/>
  <c r="D9" i="2"/>
  <c r="F19" i="2" l="1"/>
  <c r="L19" i="2" s="1"/>
  <c r="G18" i="2"/>
  <c r="E18" i="2" s="1"/>
  <c r="L39" i="2"/>
  <c r="K19" i="2"/>
  <c r="N19" i="2" s="1"/>
  <c r="J86" i="2"/>
  <c r="I48" i="1"/>
  <c r="L81" i="2"/>
  <c r="L43" i="2"/>
  <c r="L44" i="2"/>
  <c r="K18" i="2"/>
  <c r="N18" i="2" s="1"/>
  <c r="L18" i="2"/>
  <c r="G15" i="2"/>
  <c r="K15" i="2" s="1"/>
  <c r="N15" i="2" s="1"/>
  <c r="M81" i="2"/>
  <c r="K48" i="2"/>
  <c r="N48" i="2" s="1"/>
  <c r="K47" i="2"/>
  <c r="N47" i="2" s="1"/>
  <c r="F48" i="2"/>
  <c r="L48" i="2" s="1"/>
  <c r="K38" i="2"/>
  <c r="N38" i="2" s="1"/>
  <c r="E39" i="2"/>
  <c r="K44" i="2"/>
  <c r="N44" i="2" s="1"/>
  <c r="K40" i="2"/>
  <c r="N40" i="2" s="1"/>
  <c r="F40" i="2"/>
  <c r="L40" i="2" s="1"/>
  <c r="I50" i="2"/>
  <c r="E43" i="2"/>
  <c r="G45" i="2"/>
  <c r="K45" i="2" s="1"/>
  <c r="N45" i="2" s="1"/>
  <c r="F47" i="2"/>
  <c r="K41" i="2"/>
  <c r="N41" i="2" s="1"/>
  <c r="G37" i="2"/>
  <c r="H50" i="2"/>
  <c r="L41" i="2"/>
  <c r="E41" i="2"/>
  <c r="K43" i="2"/>
  <c r="N43" i="2" s="1"/>
  <c r="K39" i="2"/>
  <c r="N39" i="2" s="1"/>
  <c r="L45" i="2"/>
  <c r="L46" i="2"/>
  <c r="L42" i="2"/>
  <c r="F38" i="2"/>
  <c r="F37" i="2"/>
  <c r="J37" i="2"/>
  <c r="J50" i="2" s="1"/>
  <c r="G42" i="2"/>
  <c r="K42" i="2" s="1"/>
  <c r="N42" i="2" s="1"/>
  <c r="E44" i="2"/>
  <c r="G46" i="2"/>
  <c r="K46" i="2" s="1"/>
  <c r="N46" i="2" s="1"/>
  <c r="K8" i="2"/>
  <c r="N8" i="2" s="1"/>
  <c r="M19" i="2"/>
  <c r="L16" i="2"/>
  <c r="L17" i="2"/>
  <c r="L15" i="2"/>
  <c r="G16" i="2"/>
  <c r="K16" i="2" s="1"/>
  <c r="N16" i="2" s="1"/>
  <c r="E19" i="2"/>
  <c r="G17" i="2"/>
  <c r="K17" i="2" s="1"/>
  <c r="N17" i="2" s="1"/>
  <c r="F8" i="2"/>
  <c r="L10" i="2"/>
  <c r="G10" i="2"/>
  <c r="E10" i="2" s="1"/>
  <c r="G13" i="2"/>
  <c r="E13" i="2" s="1"/>
  <c r="D21" i="2"/>
  <c r="K14" i="2"/>
  <c r="N14" i="2" s="1"/>
  <c r="F14" i="2"/>
  <c r="L14" i="2" s="1"/>
  <c r="H21" i="2"/>
  <c r="G9" i="2"/>
  <c r="K9" i="2" s="1"/>
  <c r="N9" i="2" s="1"/>
  <c r="I21" i="2"/>
  <c r="K10" i="2"/>
  <c r="N10" i="2" s="1"/>
  <c r="F9" i="2"/>
  <c r="L9" i="2" s="1"/>
  <c r="L12" i="2"/>
  <c r="K11" i="2"/>
  <c r="N11" i="2" s="1"/>
  <c r="J21" i="2"/>
  <c r="F11" i="2"/>
  <c r="G12" i="2"/>
  <c r="K12" i="2" s="1"/>
  <c r="N12" i="2" s="1"/>
  <c r="L13" i="2"/>
  <c r="E48" i="2" l="1"/>
  <c r="M15" i="2"/>
  <c r="M18" i="2"/>
  <c r="M14" i="2"/>
  <c r="K37" i="2"/>
  <c r="N37" i="2" s="1"/>
  <c r="N50" i="2" s="1"/>
  <c r="E15" i="2"/>
  <c r="M41" i="2"/>
  <c r="E40" i="2"/>
  <c r="M43" i="2"/>
  <c r="M39" i="2"/>
  <c r="M44" i="2"/>
  <c r="M48" i="2"/>
  <c r="E45" i="2"/>
  <c r="M40" i="2"/>
  <c r="G50" i="2"/>
  <c r="M46" i="2"/>
  <c r="M45" i="2"/>
  <c r="L47" i="2"/>
  <c r="M47" i="2" s="1"/>
  <c r="E47" i="2"/>
  <c r="E38" i="2"/>
  <c r="L38" i="2"/>
  <c r="M38" i="2" s="1"/>
  <c r="M42" i="2"/>
  <c r="E46" i="2"/>
  <c r="E37" i="2"/>
  <c r="L37" i="2"/>
  <c r="F50" i="2"/>
  <c r="E42" i="2"/>
  <c r="M16" i="2"/>
  <c r="E17" i="2"/>
  <c r="E16" i="2"/>
  <c r="M17" i="2"/>
  <c r="E8" i="2"/>
  <c r="L8" i="2"/>
  <c r="M8" i="2" s="1"/>
  <c r="K13" i="2"/>
  <c r="N13" i="2" s="1"/>
  <c r="E14" i="2"/>
  <c r="M10" i="2"/>
  <c r="M9" i="2"/>
  <c r="G21" i="2"/>
  <c r="E9" i="2"/>
  <c r="M12" i="2"/>
  <c r="E11" i="2"/>
  <c r="L11" i="2"/>
  <c r="M11" i="2" s="1"/>
  <c r="F21" i="2"/>
  <c r="E12" i="2"/>
  <c r="K50" i="2" l="1"/>
  <c r="J55" i="2"/>
  <c r="G48" i="1"/>
  <c r="E50" i="2"/>
  <c r="L50" i="2"/>
  <c r="M37" i="2"/>
  <c r="M50" i="2" s="1"/>
  <c r="N21" i="2"/>
  <c r="M13" i="2"/>
  <c r="K21" i="2"/>
  <c r="E21" i="2"/>
  <c r="L21" i="2"/>
  <c r="J26" i="2" l="1"/>
  <c r="E48" i="1"/>
  <c r="M21" i="2"/>
  <c r="J64" i="1" l="1"/>
  <c r="J63" i="1"/>
  <c r="K63" i="1" l="1"/>
  <c r="G74" i="1" s="1"/>
  <c r="K64" i="1"/>
  <c r="G75" i="1" s="1"/>
  <c r="H75" i="1" s="1"/>
  <c r="I45" i="1"/>
  <c r="I44" i="1"/>
  <c r="I43" i="1"/>
  <c r="I42" i="1"/>
  <c r="I41" i="1"/>
  <c r="I40" i="1"/>
  <c r="I39" i="1"/>
  <c r="I38" i="1"/>
  <c r="I37" i="1"/>
  <c r="I36" i="1"/>
  <c r="I35" i="1"/>
  <c r="I34" i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H47" i="1"/>
  <c r="F47" i="1"/>
  <c r="D47" i="1"/>
  <c r="E74" i="1" l="1"/>
  <c r="E75" i="1"/>
  <c r="L42" i="1"/>
  <c r="M42" i="1" s="1"/>
  <c r="L38" i="1"/>
  <c r="M38" i="1" s="1"/>
  <c r="L40" i="1"/>
  <c r="M40" i="1" s="1"/>
  <c r="L44" i="1"/>
  <c r="M44" i="1" s="1"/>
  <c r="L36" i="1"/>
  <c r="M36" i="1" s="1"/>
  <c r="E47" i="1"/>
  <c r="J22" i="2" s="1"/>
  <c r="L35" i="1"/>
  <c r="M35" i="1" s="1"/>
  <c r="L39" i="1"/>
  <c r="M39" i="1" s="1"/>
  <c r="L43" i="1"/>
  <c r="M43" i="1" s="1"/>
  <c r="L37" i="1"/>
  <c r="M37" i="1" s="1"/>
  <c r="L41" i="1"/>
  <c r="M41" i="1" s="1"/>
  <c r="I47" i="1"/>
  <c r="J82" i="2" s="1"/>
  <c r="L45" i="1"/>
  <c r="M45" i="1" s="1"/>
  <c r="G47" i="1"/>
  <c r="J51" i="2" s="1"/>
  <c r="L34" i="1"/>
  <c r="M34" i="1" s="1"/>
  <c r="J47" i="1"/>
  <c r="E73" i="1" s="1"/>
  <c r="K47" i="1"/>
  <c r="H54" i="1" s="1"/>
  <c r="G73" i="1" l="1"/>
  <c r="C53" i="1"/>
  <c r="M47" i="1"/>
  <c r="L47" i="1"/>
  <c r="J54" i="1" s="1"/>
  <c r="L54" i="1" s="1"/>
  <c r="F73" i="1" l="1"/>
  <c r="H73" i="1" s="1"/>
  <c r="H50" i="1"/>
  <c r="E77" i="1" l="1"/>
  <c r="K67" i="1"/>
  <c r="E78" i="1" l="1"/>
  <c r="G77" i="1" l="1"/>
  <c r="G78" i="1" s="1"/>
  <c r="F77" i="1"/>
  <c r="F78" i="1" s="1"/>
  <c r="H74" i="1" l="1"/>
  <c r="H77" i="1" s="1"/>
  <c r="H78" i="1" s="1"/>
</calcChain>
</file>

<file path=xl/sharedStrings.xml><?xml version="1.0" encoding="utf-8"?>
<sst xmlns="http://schemas.openxmlformats.org/spreadsheetml/2006/main" count="211" uniqueCount="98">
  <si>
    <t>#</t>
  </si>
  <si>
    <t>Kryeministria</t>
  </si>
  <si>
    <t>Bruto</t>
  </si>
  <si>
    <t>Tatimi</t>
  </si>
  <si>
    <t>Neto</t>
  </si>
  <si>
    <t>Kursi</t>
  </si>
  <si>
    <t>Euro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</si>
  <si>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</si>
  <si>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</si>
  <si>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</si>
  <si>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</si>
  <si>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</si>
  <si>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</si>
  <si>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</si>
  <si>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</si>
  <si>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</si>
  <si>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</si>
  <si>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</si>
  <si>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</si>
  <si>
    <t>TOTALI</t>
  </si>
  <si>
    <t>Tatim (Paguar)</t>
  </si>
  <si>
    <t>Diferenca</t>
  </si>
  <si>
    <t>Tatimi (detyrim)</t>
  </si>
  <si>
    <t>Lekë</t>
  </si>
  <si>
    <t>Tap</t>
  </si>
  <si>
    <t>1. Të dhëna</t>
  </si>
  <si>
    <t>Të ardhura të tjera (veç dividentit); tatimi 15%</t>
  </si>
  <si>
    <t xml:space="preserve"> Në rastet e dy (ose më shumë) punësimeve, shuma totale  mujore e pagave konsiderohet, si pagë e vetme, mbi të cilën llogarite tatimi.</t>
  </si>
  <si>
    <t>B. Llogaritja e tatimit mbi të ardhurat nga punësimi (arsyeja përse do të paguhet tatim shtesë)</t>
  </si>
  <si>
    <t xml:space="preserve">llogaritet në bazë të shkallëve tatimore (si në fillim të këtij raporti) tatimi i pagueshëm rezulton të jetë më i madh. Sipas llogaritjeve, tatimi i pagueshëm, është </t>
  </si>
  <si>
    <t xml:space="preserve">ii) Në momentin e plotësimit të deklaratës individuale, të gjitha të ardhurat mujore nga punësimi, konsiderohen si një pagë e vetme. Meqenëse tatimi mbi pagën, </t>
  </si>
  <si>
    <t>A. Norma e tatimit</t>
  </si>
  <si>
    <t>Të ardhura</t>
  </si>
  <si>
    <t>Paguesi</t>
  </si>
  <si>
    <t>Monedha</t>
  </si>
  <si>
    <t>Tatimi (15%)</t>
  </si>
  <si>
    <t>(Lekë)</t>
  </si>
  <si>
    <t>2. Plotësimi i deklaratës individuale</t>
  </si>
  <si>
    <t>Zëri</t>
  </si>
  <si>
    <t>Të ardhura nga punësimi</t>
  </si>
  <si>
    <t>Shuma</t>
  </si>
  <si>
    <t>Tatimi i paguar</t>
  </si>
  <si>
    <t>Tatimi për tu paguar</t>
  </si>
  <si>
    <t>Tatimi i pagueshëm</t>
  </si>
  <si>
    <t>LISTPAGESA</t>
  </si>
  <si>
    <t>Llogaritje e pagës</t>
  </si>
  <si>
    <t>Nr.</t>
  </si>
  <si>
    <t>Paga bruto</t>
  </si>
  <si>
    <t>Paga llogaritje kontributet</t>
  </si>
  <si>
    <t>Sig shoqërore total</t>
  </si>
  <si>
    <t>Sigurime shoqërore punëdhënësi</t>
  </si>
  <si>
    <t>Sigurime Shoqërore punmarrësi</t>
  </si>
  <si>
    <t>Sigurime shëndetërsore</t>
  </si>
  <si>
    <t>Paga llogaritje tap</t>
  </si>
  <si>
    <t>Ndalesa</t>
  </si>
  <si>
    <t>Punëdhënësi</t>
  </si>
  <si>
    <t>Taksa Totale</t>
  </si>
  <si>
    <t>Paga Neto</t>
  </si>
  <si>
    <t>Muaji</t>
  </si>
  <si>
    <t>Neto deklarata ILDKP</t>
  </si>
  <si>
    <t>Sqarim</t>
  </si>
  <si>
    <t>Tatim                      (I pagueshëm)</t>
  </si>
  <si>
    <t>i) Sipas deklarimeve indidivuale, rregullisht tatimi i mbajtur nga paga dhe paguar është</t>
  </si>
  <si>
    <t>shuma</t>
  </si>
  <si>
    <t xml:space="preserve">iii) Prandaj, shuma shtesë për tu paguar, për të ardhurat nga punësimi është </t>
  </si>
  <si>
    <t>Minus</t>
  </si>
  <si>
    <t>Baraz</t>
  </si>
  <si>
    <t>Përgatiti</t>
  </si>
  <si>
    <t>iv) Ky detyrim duhet të paguhet brenda datës 30 Prill 2023.</t>
  </si>
  <si>
    <t>C. Deklarimi për të ardhurat e tjera (pa efekt në detyrimin për tu paguar, sepse tatimi është mbajtur në burim)</t>
  </si>
  <si>
    <t>...</t>
  </si>
  <si>
    <t>Nga</t>
  </si>
  <si>
    <t>Më shumë</t>
  </si>
  <si>
    <t>E ardhura nga paga në lekë/muaj</t>
  </si>
  <si>
    <t>E ardhura e tatueshme në lekë/muaj</t>
  </si>
  <si>
    <t>Norma tatimore në përqindje/mujore</t>
  </si>
  <si>
    <t>Deri në</t>
  </si>
  <si>
    <t>Puna e parë</t>
  </si>
  <si>
    <t>Puna e dytë</t>
  </si>
  <si>
    <t>AlProfit Consult</t>
  </si>
  <si>
    <t>Llogaritje për deklaratën individuale 2024</t>
  </si>
  <si>
    <t>20.02.2025</t>
  </si>
  <si>
    <t>Qira</t>
  </si>
  <si>
    <t>Individi ...</t>
  </si>
  <si>
    <t>Jashtë vendit</t>
  </si>
  <si>
    <t>Kompania jashtë vendit</t>
  </si>
  <si>
    <t>Skema aktuale: deri Dhjetor 2024</t>
  </si>
  <si>
    <t>Skema e ndryshuar: Nga Janari 2025</t>
  </si>
  <si>
    <t>Baza Vjetore</t>
  </si>
  <si>
    <t>Baza Mujore</t>
  </si>
  <si>
    <t>Norma tatimore</t>
  </si>
  <si>
    <t>Deri</t>
  </si>
  <si>
    <t>Pa limit</t>
  </si>
  <si>
    <t>13% të shumës mbi 35,000 lekë</t>
  </si>
  <si>
    <t>Zbritjet tatimore</t>
  </si>
  <si>
    <t xml:space="preserve">13% e shumës mbi 30,000 lekë </t>
  </si>
  <si>
    <t xml:space="preserve">22,100 Lek + 23% e shumës mbi 200,000 Lekë </t>
  </si>
  <si>
    <t>Zbritja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</si>
</sst>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)_ ;_ * \(#,##0\)_ ;_ * &quot;-&quot;_)_ ;_ @_ 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.55"/>
      <color theme="1"/>
      <name val="Calibri"/>
      <family val="2"/>
      <scheme val="minor"/>
    </font>
    <font>
      <sz val="10.55"/>
      <color theme="1"/>
      <name val="Calibri"/>
      <family val="2"/>
      <scheme val="minor"/>
    </font>
    <font>
      <u/>
      <sz val="10.55"/>
      <color theme="1"/>
      <name val="Calibri"/>
      <family val="2"/>
      <scheme val="minor"/>
    </font>
    <font>
      <sz val="10.55"/>
      <color rgb="FFFF0000"/>
      <name val="Calibri"/>
      <family val="2"/>
      <scheme val="minor"/>
    </font>
    <font>
      <b/>
      <sz val="10.55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.55"/>
      <color rgb="FF0000FF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sz val="10.55"/>
      <color rgb="FF7030A0"/>
      <name val="Calibri"/>
      <family val="2"/>
      <scheme val="minor"/>
    </font>
    <font>
      <b/>
      <u/>
      <sz val="10.55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sz val="8"/>
      <color rgb="FF0000FF"/>
      <name val="Calibri"/>
      <family val="2"/>
      <scheme val="minor"/>
    </font>
    <font>
      <u/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5" fontId="5" fillId="0" borderId="0" xfId="1" applyNumberFormat="1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65" fontId="5" fillId="0" borderId="3" xfId="1" applyNumberFormat="1" applyFont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0" fontId="4" fillId="0" borderId="0" xfId="0" applyFont="1" applyAlignment="1">
      <alignment vertical="center" shrinkToFit="1"/>
    </xf>
    <xf numFmtId="165" fontId="4" fillId="0" borderId="3" xfId="0" applyNumberFormat="1" applyFont="1" applyBorder="1" applyAlignment="1">
      <alignment vertical="center" shrinkToFit="1"/>
    </xf>
    <xf numFmtId="165" fontId="4" fillId="0" borderId="1" xfId="0" applyNumberFormat="1" applyFont="1" applyBorder="1" applyAlignment="1">
      <alignment vertical="center" shrinkToFit="1"/>
    </xf>
    <xf numFmtId="165" fontId="4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center" vertical="center" wrapText="1"/>
    </xf>
    <xf numFmtId="165" fontId="8" fillId="0" borderId="0" xfId="0" applyNumberFormat="1" applyFont="1" applyAlignment="1">
      <alignment vertical="center" shrinkToFit="1"/>
    </xf>
    <xf numFmtId="0" fontId="9" fillId="0" borderId="4" xfId="0" applyFont="1" applyBorder="1" applyAlignment="1">
      <alignment horizontal="center" vertical="center" wrapText="1" shrinkToFit="1"/>
    </xf>
    <xf numFmtId="0" fontId="8" fillId="0" borderId="0" xfId="0" applyFont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0" fillId="0" borderId="0" xfId="0" applyNumberFormat="1" applyFont="1" applyAlignment="1">
      <alignment vertical="center" shrinkToFit="1"/>
    </xf>
    <xf numFmtId="0" fontId="11" fillId="0" borderId="4" xfId="0" applyFont="1" applyBorder="1" applyAlignment="1">
      <alignment horizontal="center" vertical="center" wrapText="1" shrinkToFit="1"/>
    </xf>
    <xf numFmtId="0" fontId="10" fillId="0" borderId="0" xfId="0" applyFont="1" applyAlignment="1">
      <alignment vertical="center"/>
    </xf>
    <xf numFmtId="165" fontId="10" fillId="0" borderId="0" xfId="1" applyNumberFormat="1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 shrinkToFit="1"/>
    </xf>
    <xf numFmtId="0" fontId="13" fillId="0" borderId="0" xfId="0" applyFont="1" applyAlignment="1">
      <alignment vertical="center"/>
    </xf>
    <xf numFmtId="165" fontId="13" fillId="0" borderId="0" xfId="1" applyNumberFormat="1" applyFont="1" applyBorder="1" applyAlignment="1">
      <alignment vertical="center"/>
    </xf>
    <xf numFmtId="165" fontId="13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164" fontId="5" fillId="0" borderId="0" xfId="1" applyFont="1" applyAlignment="1">
      <alignment vertical="center"/>
    </xf>
    <xf numFmtId="165" fontId="7" fillId="0" borderId="0" xfId="1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quotePrefix="1" applyFont="1" applyBorder="1" applyAlignment="1">
      <alignment horizontal="center" vertical="center" wrapText="1"/>
    </xf>
    <xf numFmtId="166" fontId="15" fillId="0" borderId="7" xfId="1" applyNumberFormat="1" applyFont="1" applyFill="1" applyBorder="1" applyAlignment="1">
      <alignment vertical="center"/>
    </xf>
    <xf numFmtId="165" fontId="15" fillId="0" borderId="7" xfId="1" applyNumberFormat="1" applyFont="1" applyFill="1" applyBorder="1" applyAlignment="1">
      <alignment vertical="center"/>
    </xf>
    <xf numFmtId="165" fontId="15" fillId="0" borderId="0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/>
    <xf numFmtId="14" fontId="15" fillId="0" borderId="0" xfId="0" applyNumberFormat="1" applyFont="1"/>
    <xf numFmtId="166" fontId="15" fillId="0" borderId="0" xfId="1" applyNumberFormat="1" applyFont="1" applyFill="1" applyBorder="1"/>
    <xf numFmtId="166" fontId="15" fillId="0" borderId="0" xfId="0" applyNumberFormat="1" applyFont="1"/>
    <xf numFmtId="0" fontId="16" fillId="0" borderId="8" xfId="0" applyFont="1" applyBorder="1"/>
    <xf numFmtId="0" fontId="15" fillId="0" borderId="9" xfId="0" applyFont="1" applyBorder="1"/>
    <xf numFmtId="0" fontId="15" fillId="0" borderId="10" xfId="0" applyFont="1" applyBorder="1"/>
    <xf numFmtId="0" fontId="15" fillId="0" borderId="0" xfId="0" applyFont="1" applyAlignment="1">
      <alignment horizontal="center" vertical="center"/>
    </xf>
    <xf numFmtId="0" fontId="16" fillId="0" borderId="11" xfId="0" applyFont="1" applyBorder="1" applyAlignment="1">
      <alignment vertical="center"/>
    </xf>
    <xf numFmtId="166" fontId="16" fillId="0" borderId="12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166" fontId="15" fillId="0" borderId="0" xfId="0" applyNumberFormat="1" applyFont="1" applyAlignment="1">
      <alignment vertical="center"/>
    </xf>
    <xf numFmtId="166" fontId="15" fillId="0" borderId="0" xfId="1" applyNumberFormat="1" applyFont="1" applyFill="1" applyBorder="1" applyAlignment="1">
      <alignment vertical="center"/>
    </xf>
    <xf numFmtId="3" fontId="15" fillId="0" borderId="0" xfId="0" applyNumberFormat="1" applyFont="1"/>
    <xf numFmtId="166" fontId="15" fillId="0" borderId="0" xfId="0" quotePrefix="1" applyNumberFormat="1" applyFont="1"/>
    <xf numFmtId="165" fontId="15" fillId="0" borderId="0" xfId="0" applyNumberFormat="1" applyFont="1"/>
    <xf numFmtId="1" fontId="15" fillId="0" borderId="0" xfId="0" applyNumberFormat="1" applyFont="1"/>
    <xf numFmtId="166" fontId="15" fillId="0" borderId="0" xfId="1" quotePrefix="1" applyNumberFormat="1" applyFont="1"/>
    <xf numFmtId="165" fontId="18" fillId="0" borderId="0" xfId="0" applyNumberFormat="1" applyFont="1"/>
    <xf numFmtId="0" fontId="16" fillId="0" borderId="9" xfId="0" applyFont="1" applyBorder="1"/>
    <xf numFmtId="0" fontId="16" fillId="0" borderId="13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66" fontId="15" fillId="0" borderId="2" xfId="1" applyNumberFormat="1" applyFont="1" applyFill="1" applyBorder="1" applyAlignment="1">
      <alignment vertical="center"/>
    </xf>
    <xf numFmtId="165" fontId="15" fillId="0" borderId="2" xfId="1" applyNumberFormat="1" applyFont="1" applyFill="1" applyBorder="1" applyAlignment="1">
      <alignment vertical="center"/>
    </xf>
    <xf numFmtId="165" fontId="17" fillId="0" borderId="7" xfId="1" applyNumberFormat="1" applyFont="1" applyFill="1" applyBorder="1" applyAlignment="1">
      <alignment vertical="center"/>
    </xf>
    <xf numFmtId="0" fontId="15" fillId="0" borderId="0" xfId="0" applyFont="1" applyAlignment="1">
      <alignment horizontal="right"/>
    </xf>
    <xf numFmtId="166" fontId="15" fillId="0" borderId="0" xfId="1" applyNumberFormat="1" applyFont="1" applyAlignment="1">
      <alignment horizontal="right"/>
    </xf>
    <xf numFmtId="0" fontId="19" fillId="0" borderId="0" xfId="0" applyFont="1" applyAlignment="1">
      <alignment vertical="center"/>
    </xf>
    <xf numFmtId="166" fontId="17" fillId="0" borderId="0" xfId="0" applyNumberFormat="1" applyFont="1" applyAlignment="1">
      <alignment vertical="center"/>
    </xf>
    <xf numFmtId="166" fontId="16" fillId="3" borderId="12" xfId="0" applyNumberFormat="1" applyFont="1" applyFill="1" applyBorder="1" applyAlignment="1">
      <alignment vertical="center"/>
    </xf>
    <xf numFmtId="166" fontId="17" fillId="0" borderId="0" xfId="0" applyNumberFormat="1" applyFont="1"/>
    <xf numFmtId="166" fontId="16" fillId="4" borderId="12" xfId="0" applyNumberFormat="1" applyFont="1" applyFill="1" applyBorder="1" applyAlignment="1">
      <alignment vertical="center"/>
    </xf>
    <xf numFmtId="3" fontId="15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166" fontId="15" fillId="5" borderId="0" xfId="0" applyNumberFormat="1" applyFont="1" applyFill="1"/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164" fontId="15" fillId="0" borderId="0" xfId="1" applyFont="1"/>
    <xf numFmtId="165" fontId="5" fillId="0" borderId="0" xfId="1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165" fontId="5" fillId="0" borderId="6" xfId="1" applyNumberFormat="1" applyFont="1" applyBorder="1" applyAlignment="1">
      <alignment vertical="center"/>
    </xf>
    <xf numFmtId="41" fontId="5" fillId="0" borderId="0" xfId="2" applyFont="1" applyAlignment="1">
      <alignment vertical="center"/>
    </xf>
    <xf numFmtId="0" fontId="23" fillId="0" borderId="7" xfId="1" applyNumberFormat="1" applyFont="1" applyBorder="1" applyAlignment="1">
      <alignment horizontal="center" vertical="center" wrapText="1"/>
    </xf>
    <xf numFmtId="3" fontId="23" fillId="0" borderId="7" xfId="1" applyNumberFormat="1" applyFont="1" applyBorder="1" applyAlignment="1">
      <alignment horizontal="center" vertical="center" wrapText="1"/>
    </xf>
    <xf numFmtId="165" fontId="23" fillId="0" borderId="7" xfId="1" applyNumberFormat="1" applyFont="1" applyBorder="1" applyAlignment="1">
      <alignment horizontal="center" vertical="center" wrapText="1"/>
    </xf>
    <xf numFmtId="3" fontId="23" fillId="0" borderId="7" xfId="1" applyNumberFormat="1" applyFont="1" applyBorder="1" applyAlignment="1">
      <alignment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7" xfId="0" applyFill="1" applyBorder="1" applyAlignment="1">
      <alignment horizontal="center" vertical="center"/>
    </xf>
    <xf numFmtId="41" fontId="0" fillId="0" borderId="7" xfId="2" applyFont="1" applyBorder="1" applyAlignment="1">
      <alignment vertical="center"/>
    </xf>
    <xf numFmtId="41" fontId="0" fillId="0" borderId="0" xfId="2" applyFont="1" applyAlignment="1">
      <alignment vertical="center"/>
    </xf>
    <xf numFmtId="0" fontId="0" fillId="0" borderId="7" xfId="0" applyBorder="1" applyAlignment="1">
      <alignment vertical="center"/>
    </xf>
    <xf numFmtId="0" fontId="0" fillId="3" borderId="7" xfId="0" applyFill="1" applyBorder="1" applyAlignment="1">
      <alignment horizontal="center" vertical="center" wrapText="1"/>
    </xf>
    <xf numFmtId="9" fontId="15" fillId="0" borderId="7" xfId="0" applyNumberFormat="1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7" xfId="0" applyFont="1" applyBorder="1" applyAlignment="1">
      <alignment vertical="center" shrinkToFit="1"/>
    </xf>
    <xf numFmtId="9" fontId="0" fillId="0" borderId="7" xfId="0" applyNumberFormat="1" applyBorder="1" applyAlignment="1">
      <alignment horizontal="center" vertical="center"/>
    </xf>
    <xf numFmtId="3" fontId="23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U93"/>
  <sheetViews>
    <sheetView tabSelected="1" topLeftCell="A25" zoomScaleNormal="100" workbookViewId="0">
      <selection activeCell="B2" sqref="B2:M81"/>
    </sheetView>
  </sheetViews>
  <sheetFormatPr baseColWidth="10" defaultColWidth="9.1640625" defaultRowHeight="15" x14ac:dyDescent="0.2"/>
  <cols>
    <col min="1" max="1" width="4" style="5" customWidth="1"/>
    <col min="2" max="2" width="10.33203125" style="5" customWidth="1"/>
    <col min="3" max="3" width="13.83203125" style="5" customWidth="1"/>
    <col min="4" max="4" width="10.33203125" style="5" customWidth="1"/>
    <col min="5" max="6" width="11.5" style="5" customWidth="1"/>
    <col min="7" max="13" width="10.33203125" style="5" customWidth="1"/>
    <col min="14" max="15" width="9.1640625" style="5"/>
    <col min="16" max="16" width="10.1640625" style="5" bestFit="1" customWidth="1"/>
    <col min="17" max="18" width="10.33203125" style="5" bestFit="1" customWidth="1"/>
    <col min="19" max="20" width="9.1640625" style="5"/>
    <col min="21" max="21" width="11.1640625" style="5" bestFit="1" customWidth="1"/>
    <col min="22" max="16384" width="9.1640625" style="5"/>
  </cols>
  <sheetData>
    <row r="2" spans="2:18" x14ac:dyDescent="0.2">
      <c r="B2" s="4" t="s">
        <v>79</v>
      </c>
    </row>
    <row r="3" spans="2:18" x14ac:dyDescent="0.2">
      <c r="B3" s="5" t="s">
        <v>80</v>
      </c>
    </row>
    <row r="4" spans="2:18" x14ac:dyDescent="0.2">
      <c r="M4" s="6" t="s">
        <v>81</v>
      </c>
    </row>
    <row r="6" spans="2:18" x14ac:dyDescent="0.2">
      <c r="B6" s="36" t="s">
        <v>25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8" spans="2:18" x14ac:dyDescent="0.2">
      <c r="B8" s="34" t="s">
        <v>31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10" spans="2:18" ht="16" x14ac:dyDescent="0.2">
      <c r="B10" s="101" t="s">
        <v>86</v>
      </c>
      <c r="C10" s="102"/>
      <c r="D10" s="102"/>
      <c r="E10" s="102"/>
      <c r="F10" s="102"/>
      <c r="G10" s="102"/>
      <c r="H10" s="101" t="s">
        <v>87</v>
      </c>
      <c r="I10" s="102"/>
      <c r="J10" s="102"/>
      <c r="K10" s="102"/>
      <c r="L10" s="102"/>
      <c r="M10" s="102"/>
      <c r="N10" s="102"/>
      <c r="O10" s="102"/>
      <c r="P10" s="102"/>
      <c r="Q10" s="102"/>
      <c r="R10" s="102"/>
    </row>
    <row r="11" spans="2:18" x14ac:dyDescent="0.2">
      <c r="B11" s="102"/>
      <c r="C11" s="102"/>
      <c r="D11" s="102"/>
      <c r="E11" s="102"/>
      <c r="F11" s="102"/>
      <c r="G11" s="102"/>
      <c r="I11" s="102"/>
      <c r="J11" s="102"/>
      <c r="K11" s="102"/>
      <c r="L11" s="102"/>
      <c r="M11" s="102"/>
    </row>
    <row r="12" spans="2:18" ht="15" customHeight="1" x14ac:dyDescent="0.2">
      <c r="B12" s="114" t="s">
        <v>73</v>
      </c>
      <c r="C12" s="114"/>
      <c r="D12" s="114" t="s">
        <v>74</v>
      </c>
      <c r="E12" s="114"/>
      <c r="F12" s="117" t="s">
        <v>75</v>
      </c>
      <c r="G12" s="102"/>
      <c r="H12" s="123" t="s">
        <v>88</v>
      </c>
      <c r="I12" s="124"/>
      <c r="J12" s="123" t="s">
        <v>89</v>
      </c>
      <c r="K12" s="124"/>
      <c r="L12" s="125" t="s">
        <v>90</v>
      </c>
      <c r="M12" s="102"/>
    </row>
    <row r="13" spans="2:18" ht="16" x14ac:dyDescent="0.2">
      <c r="B13" s="100" t="s">
        <v>71</v>
      </c>
      <c r="C13" s="100" t="s">
        <v>76</v>
      </c>
      <c r="D13" s="100" t="s">
        <v>71</v>
      </c>
      <c r="E13" s="100" t="s">
        <v>76</v>
      </c>
      <c r="F13" s="118"/>
      <c r="G13" s="102"/>
      <c r="H13" s="103" t="s">
        <v>71</v>
      </c>
      <c r="I13" s="103" t="s">
        <v>91</v>
      </c>
      <c r="J13" s="103" t="s">
        <v>71</v>
      </c>
      <c r="K13" s="103" t="s">
        <v>91</v>
      </c>
      <c r="L13" s="126"/>
      <c r="M13" s="102"/>
    </row>
    <row r="14" spans="2:18" x14ac:dyDescent="0.2">
      <c r="B14" s="96">
        <v>0</v>
      </c>
      <c r="C14" s="97">
        <v>50000</v>
      </c>
      <c r="D14" s="96">
        <v>0</v>
      </c>
      <c r="E14" s="98">
        <v>50000</v>
      </c>
      <c r="F14" s="108">
        <v>0</v>
      </c>
      <c r="G14" s="102"/>
      <c r="H14" s="104">
        <v>0</v>
      </c>
      <c r="I14" s="104">
        <v>2040000</v>
      </c>
      <c r="J14" s="104">
        <f>+H14/12</f>
        <v>0</v>
      </c>
      <c r="K14" s="104">
        <f>+I14/12</f>
        <v>170000</v>
      </c>
      <c r="L14" s="111">
        <v>0.13</v>
      </c>
      <c r="M14" s="102"/>
    </row>
    <row r="15" spans="2:18" x14ac:dyDescent="0.2">
      <c r="B15" s="112">
        <v>50001</v>
      </c>
      <c r="C15" s="112">
        <v>60000</v>
      </c>
      <c r="D15" s="96">
        <v>0</v>
      </c>
      <c r="E15" s="98">
        <v>35000</v>
      </c>
      <c r="F15" s="108">
        <v>0</v>
      </c>
      <c r="G15" s="102"/>
      <c r="H15" s="104">
        <v>2040001</v>
      </c>
      <c r="I15" s="104" t="s">
        <v>92</v>
      </c>
      <c r="J15" s="104">
        <f>+H15/12</f>
        <v>170000.08333333334</v>
      </c>
      <c r="K15" s="104" t="s">
        <v>92</v>
      </c>
      <c r="L15" s="111">
        <v>0.23</v>
      </c>
      <c r="M15" s="102"/>
    </row>
    <row r="16" spans="2:18" ht="16" x14ac:dyDescent="0.2">
      <c r="B16" s="113"/>
      <c r="C16" s="113"/>
      <c r="D16" s="97">
        <v>35000</v>
      </c>
      <c r="E16" s="98">
        <v>60000</v>
      </c>
      <c r="F16" s="109" t="s">
        <v>93</v>
      </c>
      <c r="G16" s="102"/>
      <c r="H16" s="101" t="s">
        <v>94</v>
      </c>
      <c r="I16" s="105"/>
      <c r="J16" s="105"/>
      <c r="K16" s="105"/>
      <c r="L16" s="102"/>
      <c r="M16" s="102"/>
    </row>
    <row r="17" spans="2:13" x14ac:dyDescent="0.2">
      <c r="B17" s="112">
        <v>60001</v>
      </c>
      <c r="C17" s="113" t="s">
        <v>72</v>
      </c>
      <c r="D17" s="96">
        <v>0</v>
      </c>
      <c r="E17" s="98">
        <v>30000</v>
      </c>
      <c r="F17" s="108">
        <v>0</v>
      </c>
      <c r="G17" s="102"/>
      <c r="I17" s="105"/>
      <c r="J17" s="105"/>
      <c r="K17" s="105"/>
      <c r="L17" s="102"/>
      <c r="M17" s="102"/>
    </row>
    <row r="18" spans="2:13" x14ac:dyDescent="0.2">
      <c r="B18" s="113"/>
      <c r="C18" s="113"/>
      <c r="D18" s="97">
        <v>30001</v>
      </c>
      <c r="E18" s="98">
        <v>200000</v>
      </c>
      <c r="F18" s="109" t="s">
        <v>95</v>
      </c>
      <c r="G18" s="102"/>
      <c r="H18" s="122" t="s">
        <v>88</v>
      </c>
      <c r="I18" s="122"/>
      <c r="J18" s="122"/>
      <c r="K18" s="122" t="s">
        <v>89</v>
      </c>
      <c r="L18" s="122"/>
      <c r="M18" s="122"/>
    </row>
    <row r="19" spans="2:13" ht="16" x14ac:dyDescent="0.2">
      <c r="B19" s="113"/>
      <c r="C19" s="113"/>
      <c r="D19" s="99">
        <v>200001</v>
      </c>
      <c r="E19" s="98" t="s">
        <v>72</v>
      </c>
      <c r="F19" s="110" t="s">
        <v>96</v>
      </c>
      <c r="G19" s="102"/>
      <c r="H19" s="107" t="s">
        <v>71</v>
      </c>
      <c r="I19" s="107" t="s">
        <v>91</v>
      </c>
      <c r="J19" s="107" t="s">
        <v>97</v>
      </c>
      <c r="K19" s="107" t="s">
        <v>71</v>
      </c>
      <c r="L19" s="107" t="s">
        <v>91</v>
      </c>
      <c r="M19" s="107" t="s">
        <v>97</v>
      </c>
    </row>
    <row r="20" spans="2:13" x14ac:dyDescent="0.2">
      <c r="B20" s="102"/>
      <c r="C20" s="102"/>
      <c r="D20" s="102"/>
      <c r="E20" s="102"/>
      <c r="F20" s="102"/>
      <c r="G20" s="102"/>
      <c r="H20" s="104"/>
      <c r="I20" s="104"/>
      <c r="J20" s="104"/>
      <c r="K20" s="104"/>
      <c r="L20" s="106"/>
      <c r="M20" s="106"/>
    </row>
    <row r="21" spans="2:13" x14ac:dyDescent="0.2">
      <c r="B21" s="102"/>
      <c r="C21" s="102"/>
      <c r="D21" s="102"/>
      <c r="E21" s="102"/>
      <c r="F21" s="102"/>
      <c r="G21" s="102"/>
      <c r="H21" s="104">
        <v>0</v>
      </c>
      <c r="I21" s="104">
        <v>600000</v>
      </c>
      <c r="J21" s="104">
        <v>600000</v>
      </c>
      <c r="K21" s="104">
        <f>+H21/12</f>
        <v>0</v>
      </c>
      <c r="L21" s="104">
        <f t="shared" ref="L21:M23" si="0">+I21/12</f>
        <v>50000</v>
      </c>
      <c r="M21" s="104">
        <f t="shared" si="0"/>
        <v>50000</v>
      </c>
    </row>
    <row r="22" spans="2:13" x14ac:dyDescent="0.2">
      <c r="B22" s="102"/>
      <c r="C22" s="102"/>
      <c r="D22" s="102"/>
      <c r="E22" s="102"/>
      <c r="F22" s="102"/>
      <c r="G22" s="102"/>
      <c r="H22" s="104">
        <v>600001</v>
      </c>
      <c r="I22" s="104">
        <v>720000</v>
      </c>
      <c r="J22" s="104">
        <v>420000</v>
      </c>
      <c r="K22" s="104">
        <f>+H22/12</f>
        <v>50000.083333333336</v>
      </c>
      <c r="L22" s="104">
        <f t="shared" si="0"/>
        <v>60000</v>
      </c>
      <c r="M22" s="104">
        <f t="shared" si="0"/>
        <v>35000</v>
      </c>
    </row>
    <row r="23" spans="2:13" x14ac:dyDescent="0.2">
      <c r="B23" s="102"/>
      <c r="C23" s="102"/>
      <c r="D23" s="102"/>
      <c r="E23" s="102"/>
      <c r="F23" s="102"/>
      <c r="G23" s="102"/>
      <c r="H23" s="104">
        <v>720001</v>
      </c>
      <c r="I23" s="104" t="s">
        <v>92</v>
      </c>
      <c r="J23" s="104">
        <v>360000</v>
      </c>
      <c r="K23" s="104">
        <f>+H23/12</f>
        <v>60000.083333333336</v>
      </c>
      <c r="L23" s="104" t="s">
        <v>92</v>
      </c>
      <c r="M23" s="104">
        <f t="shared" si="0"/>
        <v>30000</v>
      </c>
    </row>
    <row r="25" spans="2:13" x14ac:dyDescent="0.2">
      <c r="B25" s="5" t="s">
        <v>26</v>
      </c>
    </row>
    <row r="27" spans="2:13" x14ac:dyDescent="0.2">
      <c r="B27" s="5" t="s">
        <v>27</v>
      </c>
    </row>
    <row r="29" spans="2:13" x14ac:dyDescent="0.2">
      <c r="B29" s="34" t="s">
        <v>28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2:13" x14ac:dyDescent="0.2">
      <c r="B30" s="7"/>
    </row>
    <row r="31" spans="2:13" x14ac:dyDescent="0.2">
      <c r="B31" s="7"/>
      <c r="D31" s="119" t="s">
        <v>77</v>
      </c>
      <c r="E31" s="120"/>
      <c r="F31" s="121" t="s">
        <v>78</v>
      </c>
      <c r="G31" s="121"/>
      <c r="H31" s="119" t="s">
        <v>70</v>
      </c>
      <c r="I31" s="120"/>
      <c r="J31" s="115" t="s">
        <v>19</v>
      </c>
      <c r="K31" s="116"/>
      <c r="L31" s="116"/>
      <c r="M31" s="116"/>
    </row>
    <row r="32" spans="2:13" ht="24" x14ac:dyDescent="0.2">
      <c r="B32" s="9"/>
      <c r="C32" s="9"/>
      <c r="D32" s="10" t="s">
        <v>2</v>
      </c>
      <c r="E32" s="2" t="s">
        <v>3</v>
      </c>
      <c r="F32" s="1" t="s">
        <v>2</v>
      </c>
      <c r="G32" s="2" t="s">
        <v>3</v>
      </c>
      <c r="H32" s="3" t="s">
        <v>2</v>
      </c>
      <c r="I32" s="3" t="s">
        <v>3</v>
      </c>
      <c r="J32" s="1" t="s">
        <v>2</v>
      </c>
      <c r="K32" s="29" t="s">
        <v>61</v>
      </c>
      <c r="L32" s="26" t="s">
        <v>20</v>
      </c>
      <c r="M32" s="22" t="s">
        <v>22</v>
      </c>
    </row>
    <row r="33" spans="2:20" x14ac:dyDescent="0.2">
      <c r="D33" s="11"/>
      <c r="E33" s="12"/>
      <c r="F33" s="11"/>
      <c r="G33" s="12"/>
      <c r="J33" s="11"/>
      <c r="K33" s="30"/>
      <c r="L33" s="27"/>
      <c r="M33" s="23"/>
    </row>
    <row r="34" spans="2:20" x14ac:dyDescent="0.2">
      <c r="B34" s="5">
        <v>1</v>
      </c>
      <c r="C34" s="13" t="s">
        <v>7</v>
      </c>
      <c r="D34" s="14">
        <v>90000</v>
      </c>
      <c r="E34" s="15">
        <f>IF(D34&lt;=40000,0,IF(D34&lt;=50000,(D34-30000)*6.5%,IF(D34&gt;50000,IF(D34&lt;200000,(D34-30000)*13%,IF(D34&gt;200000,((D34-200000)*23%+22100))))))</f>
        <v>7800</v>
      </c>
      <c r="F34" s="14">
        <v>60000</v>
      </c>
      <c r="G34" s="15">
        <f>IF(F34&lt;=40000,0,IF(F34&lt;=50000,(F34-30000)*6.5%,IF(F34&gt;50000,IF(F34&lt;200000,(F34-30000)*13%,IF(F34&gt;200000,((F34-200000)*23%+22100))))))</f>
        <v>3900</v>
      </c>
      <c r="H34" s="8">
        <v>0</v>
      </c>
      <c r="I34" s="8">
        <f t="shared" ref="I34:I45" si="1">ROUND(IF(H34&lt;30000,0,IF(H34&lt;150000,(H34-30000)*13%,(H34-150000)*23%+15600)),0)</f>
        <v>0</v>
      </c>
      <c r="J34" s="14">
        <f>+D34+F34+H34</f>
        <v>150000</v>
      </c>
      <c r="K34" s="31">
        <f>IF(J34&lt;=40000,0,IF(J34&lt;=50000,(J34-30000)*6.5%,IF(J34&gt;50000,IF(J34&lt;200000,(J34-30000)*13%,IF(J34&gt;200000,((J34-200000)*23%+22100))))))</f>
        <v>15600</v>
      </c>
      <c r="L34" s="28">
        <f>E34+G34+I34</f>
        <v>11700</v>
      </c>
      <c r="M34" s="24">
        <f>+K34-L34</f>
        <v>3900</v>
      </c>
      <c r="P34" s="41"/>
      <c r="R34" s="38"/>
      <c r="T34" s="38"/>
    </row>
    <row r="35" spans="2:20" x14ac:dyDescent="0.2">
      <c r="B35" s="5">
        <v>2</v>
      </c>
      <c r="C35" s="13" t="s">
        <v>8</v>
      </c>
      <c r="D35" s="14">
        <v>90000</v>
      </c>
      <c r="E35" s="15">
        <f t="shared" ref="E35:G38" si="2">IF(D35&lt;=40000,0,IF(D35&lt;=50000,(D35-30000)*6.5%,IF(D35&gt;50000,IF(D35&lt;200000,(D35-30000)*13%,IF(D35&gt;200000,((D35-200000)*23%+22100))))))</f>
        <v>7800</v>
      </c>
      <c r="F35" s="14">
        <v>60000</v>
      </c>
      <c r="G35" s="15">
        <f t="shared" si="2"/>
        <v>3900</v>
      </c>
      <c r="H35" s="8">
        <v>0</v>
      </c>
      <c r="I35" s="8">
        <f t="shared" si="1"/>
        <v>0</v>
      </c>
      <c r="J35" s="14">
        <f t="shared" ref="J35:J45" si="3">+D35+F35+H35</f>
        <v>150000</v>
      </c>
      <c r="K35" s="31">
        <f t="shared" ref="K35:K38" si="4">IF(J35&lt;=40000,0,IF(J35&lt;=50000,(J35-30000)*6.5%,IF(J35&gt;50000,IF(J35&lt;200000,(J35-30000)*13%,IF(J35&gt;200000,((J35-200000)*23%+22100))))))</f>
        <v>15600</v>
      </c>
      <c r="L35" s="28">
        <f t="shared" ref="L35:L45" si="5">E35+G35+I35</f>
        <v>11700</v>
      </c>
      <c r="M35" s="24">
        <f t="shared" ref="M35:M45" si="6">+K35-L35</f>
        <v>3900</v>
      </c>
      <c r="P35" s="41"/>
    </row>
    <row r="36" spans="2:20" x14ac:dyDescent="0.2">
      <c r="B36" s="5">
        <v>3</v>
      </c>
      <c r="C36" s="13" t="s">
        <v>9</v>
      </c>
      <c r="D36" s="14">
        <v>90000</v>
      </c>
      <c r="E36" s="15">
        <f t="shared" si="2"/>
        <v>7800</v>
      </c>
      <c r="F36" s="14">
        <v>60000</v>
      </c>
      <c r="G36" s="15">
        <f t="shared" si="2"/>
        <v>3900</v>
      </c>
      <c r="H36" s="8">
        <v>0</v>
      </c>
      <c r="I36" s="8">
        <f t="shared" si="1"/>
        <v>0</v>
      </c>
      <c r="J36" s="14">
        <f t="shared" si="3"/>
        <v>150000</v>
      </c>
      <c r="K36" s="31">
        <f t="shared" si="4"/>
        <v>15600</v>
      </c>
      <c r="L36" s="28">
        <f t="shared" si="5"/>
        <v>11700</v>
      </c>
      <c r="M36" s="24">
        <f t="shared" si="6"/>
        <v>3900</v>
      </c>
      <c r="P36" s="41"/>
    </row>
    <row r="37" spans="2:20" x14ac:dyDescent="0.2">
      <c r="B37" s="5">
        <v>4</v>
      </c>
      <c r="C37" s="13" t="s">
        <v>10</v>
      </c>
      <c r="D37" s="14">
        <v>90000</v>
      </c>
      <c r="E37" s="15">
        <f t="shared" si="2"/>
        <v>7800</v>
      </c>
      <c r="F37" s="14">
        <v>60000</v>
      </c>
      <c r="G37" s="15">
        <f t="shared" si="2"/>
        <v>3900</v>
      </c>
      <c r="H37" s="8">
        <v>0</v>
      </c>
      <c r="I37" s="8">
        <f t="shared" si="1"/>
        <v>0</v>
      </c>
      <c r="J37" s="14">
        <f t="shared" si="3"/>
        <v>150000</v>
      </c>
      <c r="K37" s="31">
        <f t="shared" si="4"/>
        <v>15600</v>
      </c>
      <c r="L37" s="28">
        <f t="shared" si="5"/>
        <v>11700</v>
      </c>
      <c r="M37" s="24">
        <f t="shared" si="6"/>
        <v>3900</v>
      </c>
      <c r="P37" s="41"/>
      <c r="R37" s="95"/>
    </row>
    <row r="38" spans="2:20" x14ac:dyDescent="0.2">
      <c r="B38" s="5">
        <v>5</v>
      </c>
      <c r="C38" s="13" t="s">
        <v>11</v>
      </c>
      <c r="D38" s="14">
        <v>90000</v>
      </c>
      <c r="E38" s="15">
        <f t="shared" si="2"/>
        <v>7800</v>
      </c>
      <c r="F38" s="14">
        <v>60000</v>
      </c>
      <c r="G38" s="15">
        <f t="shared" si="2"/>
        <v>3900</v>
      </c>
      <c r="H38" s="8">
        <v>0</v>
      </c>
      <c r="I38" s="8">
        <f t="shared" si="1"/>
        <v>0</v>
      </c>
      <c r="J38" s="14">
        <f t="shared" si="3"/>
        <v>150000</v>
      </c>
      <c r="K38" s="31">
        <f t="shared" si="4"/>
        <v>15600</v>
      </c>
      <c r="L38" s="28">
        <f t="shared" si="5"/>
        <v>11700</v>
      </c>
      <c r="M38" s="24">
        <f t="shared" si="6"/>
        <v>3900</v>
      </c>
      <c r="P38" s="41"/>
      <c r="R38" s="95"/>
    </row>
    <row r="39" spans="2:20" x14ac:dyDescent="0.2">
      <c r="B39" s="5">
        <v>6</v>
      </c>
      <c r="C39" s="13" t="s">
        <v>12</v>
      </c>
      <c r="D39" s="14">
        <v>90000</v>
      </c>
      <c r="E39" s="15">
        <f t="shared" ref="E39:G45" si="7">IF(D39&lt;=50000,0,IF(D39&lt;=60000,(D39-35000)*13%,IF(D39&gt;60000,IF(D39&lt;200000,(D39-30000)*13%,IF(D39&gt;200000,((D39-200000)*23%+22100))))))</f>
        <v>7800</v>
      </c>
      <c r="F39" s="14">
        <v>60000</v>
      </c>
      <c r="G39" s="15">
        <f t="shared" si="7"/>
        <v>3250</v>
      </c>
      <c r="H39" s="8">
        <v>0</v>
      </c>
      <c r="I39" s="8">
        <f t="shared" si="1"/>
        <v>0</v>
      </c>
      <c r="J39" s="14">
        <f t="shared" si="3"/>
        <v>150000</v>
      </c>
      <c r="K39" s="31">
        <f t="shared" ref="K39:K45" si="8">IF(J39&lt;=50000,0,IF(J39&lt;=60000,(J39-35000)*13%,IF(J39&gt;60000,IF(J39&lt;200000,(J39-30000)*13%,IF(J39&gt;200000,((J39-200000)*23%+22100))))))</f>
        <v>15600</v>
      </c>
      <c r="L39" s="28">
        <f t="shared" si="5"/>
        <v>11050</v>
      </c>
      <c r="M39" s="24">
        <f t="shared" si="6"/>
        <v>4550</v>
      </c>
      <c r="P39" s="41"/>
      <c r="R39" s="95"/>
    </row>
    <row r="40" spans="2:20" x14ac:dyDescent="0.2">
      <c r="B40" s="5">
        <v>7</v>
      </c>
      <c r="C40" s="13" t="s">
        <v>13</v>
      </c>
      <c r="D40" s="14">
        <v>90000</v>
      </c>
      <c r="E40" s="15">
        <f t="shared" si="7"/>
        <v>7800</v>
      </c>
      <c r="F40" s="14">
        <v>60000</v>
      </c>
      <c r="G40" s="15">
        <f t="shared" si="7"/>
        <v>3250</v>
      </c>
      <c r="H40" s="8">
        <v>0</v>
      </c>
      <c r="I40" s="8">
        <f t="shared" si="1"/>
        <v>0</v>
      </c>
      <c r="J40" s="14">
        <f t="shared" si="3"/>
        <v>150000</v>
      </c>
      <c r="K40" s="31">
        <f t="shared" si="8"/>
        <v>15600</v>
      </c>
      <c r="L40" s="28">
        <f t="shared" si="5"/>
        <v>11050</v>
      </c>
      <c r="M40" s="24">
        <f t="shared" si="6"/>
        <v>4550</v>
      </c>
      <c r="P40" s="41"/>
      <c r="R40" s="95"/>
    </row>
    <row r="41" spans="2:20" x14ac:dyDescent="0.2">
      <c r="B41" s="5">
        <v>8</v>
      </c>
      <c r="C41" s="13" t="s">
        <v>14</v>
      </c>
      <c r="D41" s="14">
        <v>90000</v>
      </c>
      <c r="E41" s="15">
        <f t="shared" si="7"/>
        <v>7800</v>
      </c>
      <c r="F41" s="14">
        <v>60000</v>
      </c>
      <c r="G41" s="15">
        <f t="shared" si="7"/>
        <v>3250</v>
      </c>
      <c r="H41" s="8">
        <v>0</v>
      </c>
      <c r="I41" s="8">
        <f t="shared" si="1"/>
        <v>0</v>
      </c>
      <c r="J41" s="14">
        <f t="shared" si="3"/>
        <v>150000</v>
      </c>
      <c r="K41" s="31">
        <f t="shared" si="8"/>
        <v>15600</v>
      </c>
      <c r="L41" s="28">
        <f t="shared" si="5"/>
        <v>11050</v>
      </c>
      <c r="M41" s="24">
        <f t="shared" si="6"/>
        <v>4550</v>
      </c>
      <c r="P41" s="41"/>
      <c r="Q41" s="38"/>
    </row>
    <row r="42" spans="2:20" x14ac:dyDescent="0.2">
      <c r="B42" s="5">
        <v>9</v>
      </c>
      <c r="C42" s="13" t="s">
        <v>15</v>
      </c>
      <c r="D42" s="14">
        <v>90000</v>
      </c>
      <c r="E42" s="15">
        <f t="shared" si="7"/>
        <v>7800</v>
      </c>
      <c r="F42" s="14">
        <v>60000</v>
      </c>
      <c r="G42" s="15">
        <f t="shared" si="7"/>
        <v>3250</v>
      </c>
      <c r="H42" s="8">
        <v>0</v>
      </c>
      <c r="I42" s="8">
        <f t="shared" si="1"/>
        <v>0</v>
      </c>
      <c r="J42" s="14">
        <f t="shared" si="3"/>
        <v>150000</v>
      </c>
      <c r="K42" s="31">
        <f t="shared" si="8"/>
        <v>15600</v>
      </c>
      <c r="L42" s="28">
        <f t="shared" si="5"/>
        <v>11050</v>
      </c>
      <c r="M42" s="24">
        <f t="shared" si="6"/>
        <v>4550</v>
      </c>
      <c r="P42" s="41"/>
      <c r="Q42" s="41"/>
    </row>
    <row r="43" spans="2:20" x14ac:dyDescent="0.2">
      <c r="B43" s="5">
        <v>10</v>
      </c>
      <c r="C43" s="13" t="s">
        <v>16</v>
      </c>
      <c r="D43" s="14">
        <v>90000</v>
      </c>
      <c r="E43" s="15">
        <f t="shared" si="7"/>
        <v>7800</v>
      </c>
      <c r="F43" s="14">
        <v>60000</v>
      </c>
      <c r="G43" s="15">
        <f t="shared" si="7"/>
        <v>3250</v>
      </c>
      <c r="H43" s="8">
        <v>0</v>
      </c>
      <c r="I43" s="8">
        <f t="shared" si="1"/>
        <v>0</v>
      </c>
      <c r="J43" s="14">
        <f t="shared" si="3"/>
        <v>150000</v>
      </c>
      <c r="K43" s="31">
        <f t="shared" si="8"/>
        <v>15600</v>
      </c>
      <c r="L43" s="28">
        <f t="shared" si="5"/>
        <v>11050</v>
      </c>
      <c r="M43" s="24">
        <f t="shared" si="6"/>
        <v>4550</v>
      </c>
      <c r="P43" s="41"/>
    </row>
    <row r="44" spans="2:20" x14ac:dyDescent="0.2">
      <c r="B44" s="5">
        <v>11</v>
      </c>
      <c r="C44" s="13" t="s">
        <v>17</v>
      </c>
      <c r="D44" s="14">
        <v>90000</v>
      </c>
      <c r="E44" s="15">
        <f t="shared" si="7"/>
        <v>7800</v>
      </c>
      <c r="F44" s="14">
        <v>60000</v>
      </c>
      <c r="G44" s="15">
        <f t="shared" si="7"/>
        <v>3250</v>
      </c>
      <c r="H44" s="8">
        <v>0</v>
      </c>
      <c r="I44" s="8">
        <f t="shared" si="1"/>
        <v>0</v>
      </c>
      <c r="J44" s="14">
        <f t="shared" si="3"/>
        <v>150000</v>
      </c>
      <c r="K44" s="31">
        <f t="shared" si="8"/>
        <v>15600</v>
      </c>
      <c r="L44" s="28">
        <f t="shared" si="5"/>
        <v>11050</v>
      </c>
      <c r="M44" s="24">
        <f t="shared" si="6"/>
        <v>4550</v>
      </c>
      <c r="P44" s="41"/>
    </row>
    <row r="45" spans="2:20" x14ac:dyDescent="0.2">
      <c r="B45" s="5">
        <v>12</v>
      </c>
      <c r="C45" s="13" t="s">
        <v>18</v>
      </c>
      <c r="D45" s="14">
        <v>90000</v>
      </c>
      <c r="E45" s="15">
        <f t="shared" si="7"/>
        <v>7800</v>
      </c>
      <c r="F45" s="14">
        <v>60000</v>
      </c>
      <c r="G45" s="15">
        <f t="shared" si="7"/>
        <v>3250</v>
      </c>
      <c r="H45" s="86">
        <v>0</v>
      </c>
      <c r="I45" s="86">
        <f t="shared" si="1"/>
        <v>0</v>
      </c>
      <c r="J45" s="14">
        <f t="shared" si="3"/>
        <v>150000</v>
      </c>
      <c r="K45" s="31">
        <f t="shared" si="8"/>
        <v>15600</v>
      </c>
      <c r="L45" s="28">
        <f t="shared" si="5"/>
        <v>11050</v>
      </c>
      <c r="M45" s="24">
        <f t="shared" si="6"/>
        <v>4550</v>
      </c>
      <c r="Q45" s="41"/>
    </row>
    <row r="46" spans="2:20" x14ac:dyDescent="0.2">
      <c r="B46" s="9"/>
      <c r="C46" s="9"/>
      <c r="D46" s="87"/>
      <c r="E46" s="94"/>
      <c r="F46" s="87"/>
      <c r="G46" s="94"/>
      <c r="H46" s="9"/>
      <c r="I46" s="9"/>
      <c r="J46" s="87"/>
      <c r="K46" s="88"/>
      <c r="L46" s="89"/>
      <c r="M46" s="90"/>
    </row>
    <row r="47" spans="2:20" x14ac:dyDescent="0.2">
      <c r="C47" s="16" t="s">
        <v>19</v>
      </c>
      <c r="D47" s="17">
        <f>+SUM(D34:D45)</f>
        <v>1080000</v>
      </c>
      <c r="E47" s="18">
        <f t="shared" ref="E47:I47" si="9">+SUM(E34:E45)</f>
        <v>93600</v>
      </c>
      <c r="F47" s="17">
        <f t="shared" si="9"/>
        <v>720000</v>
      </c>
      <c r="G47" s="18">
        <f t="shared" si="9"/>
        <v>42250</v>
      </c>
      <c r="H47" s="19">
        <f t="shared" si="9"/>
        <v>0</v>
      </c>
      <c r="I47" s="19">
        <f t="shared" si="9"/>
        <v>0</v>
      </c>
      <c r="J47" s="17">
        <f>+SUM(J34:J45)</f>
        <v>1800000</v>
      </c>
      <c r="K47" s="32">
        <f>+SUM(K34:K45)</f>
        <v>187200</v>
      </c>
      <c r="L47" s="25">
        <f>+SUM(L34:L45)</f>
        <v>135850</v>
      </c>
      <c r="M47" s="21">
        <f>+SUM(M34:M45)</f>
        <v>51350</v>
      </c>
    </row>
    <row r="48" spans="2:20" x14ac:dyDescent="0.2">
      <c r="C48" s="16" t="s">
        <v>4</v>
      </c>
      <c r="D48" s="19"/>
      <c r="E48" s="21">
        <f>'Llogaritje shtesë'!N21</f>
        <v>0</v>
      </c>
      <c r="F48" s="19"/>
      <c r="G48" s="21">
        <f>'Llogaritje shtesë'!N50</f>
        <v>0</v>
      </c>
      <c r="H48" s="19"/>
      <c r="I48" s="21">
        <f>'Llogaritje shtesë'!N81</f>
        <v>0</v>
      </c>
      <c r="J48" s="19"/>
      <c r="K48" s="32"/>
      <c r="L48" s="25"/>
      <c r="M48" s="21"/>
    </row>
    <row r="50" spans="2:17" x14ac:dyDescent="0.2">
      <c r="B50" s="33" t="s">
        <v>62</v>
      </c>
      <c r="C50" s="33"/>
      <c r="D50" s="33"/>
      <c r="E50" s="33"/>
      <c r="F50" s="33"/>
      <c r="G50" s="33"/>
      <c r="H50" s="91">
        <f>L47</f>
        <v>135850</v>
      </c>
      <c r="I50" s="33" t="s">
        <v>23</v>
      </c>
      <c r="J50" s="33"/>
      <c r="K50" s="33"/>
      <c r="L50" s="33"/>
      <c r="M50" s="33"/>
    </row>
    <row r="51" spans="2:17" x14ac:dyDescent="0.2">
      <c r="B51" s="33" t="s">
        <v>30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</row>
    <row r="52" spans="2:17" x14ac:dyDescent="0.2">
      <c r="B52" s="33" t="s">
        <v>29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</row>
    <row r="53" spans="2:17" x14ac:dyDescent="0.2">
      <c r="B53" s="33" t="s">
        <v>63</v>
      </c>
      <c r="C53" s="91">
        <f>K47</f>
        <v>187200</v>
      </c>
      <c r="D53" s="33" t="s">
        <v>23</v>
      </c>
      <c r="E53" s="33"/>
      <c r="F53" s="33"/>
      <c r="G53" s="33"/>
      <c r="H53" s="33"/>
      <c r="I53" s="33"/>
      <c r="J53" s="33"/>
      <c r="K53" s="33"/>
      <c r="L53" s="33"/>
      <c r="M53" s="33"/>
    </row>
    <row r="54" spans="2:17" x14ac:dyDescent="0.2">
      <c r="B54" s="33" t="s">
        <v>64</v>
      </c>
      <c r="C54" s="33"/>
      <c r="D54" s="33"/>
      <c r="E54" s="33"/>
      <c r="F54" s="33"/>
      <c r="G54" s="33"/>
      <c r="H54" s="91">
        <f>K47</f>
        <v>187200</v>
      </c>
      <c r="I54" s="92" t="s">
        <v>65</v>
      </c>
      <c r="J54" s="91">
        <f>L47</f>
        <v>135850</v>
      </c>
      <c r="K54" s="92" t="s">
        <v>66</v>
      </c>
      <c r="L54" s="91">
        <f>H54-J54</f>
        <v>51350</v>
      </c>
      <c r="M54" s="33" t="s">
        <v>23</v>
      </c>
    </row>
    <row r="55" spans="2:17" x14ac:dyDescent="0.2">
      <c r="B55" s="33" t="s">
        <v>68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</row>
    <row r="56" spans="2:17" x14ac:dyDescent="0.2"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</row>
    <row r="57" spans="2:17" x14ac:dyDescent="0.2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</row>
    <row r="58" spans="2:17" x14ac:dyDescent="0.2">
      <c r="B58" s="34" t="s">
        <v>69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</row>
    <row r="61" spans="2:17" x14ac:dyDescent="0.2">
      <c r="B61" s="83" t="s">
        <v>0</v>
      </c>
      <c r="C61" s="84" t="s">
        <v>32</v>
      </c>
      <c r="D61" s="84" t="s">
        <v>38</v>
      </c>
      <c r="E61" s="84" t="s">
        <v>33</v>
      </c>
      <c r="F61" s="84"/>
      <c r="G61" s="83" t="s">
        <v>34</v>
      </c>
      <c r="H61" s="83" t="s">
        <v>40</v>
      </c>
      <c r="I61" s="83" t="s">
        <v>5</v>
      </c>
      <c r="J61" s="83" t="s">
        <v>23</v>
      </c>
      <c r="K61" s="84" t="s">
        <v>35</v>
      </c>
    </row>
    <row r="62" spans="2:17" x14ac:dyDescent="0.2">
      <c r="K62" s="7" t="s">
        <v>36</v>
      </c>
    </row>
    <row r="63" spans="2:17" x14ac:dyDescent="0.2">
      <c r="B63" s="7">
        <v>1</v>
      </c>
      <c r="C63" s="5" t="s">
        <v>82</v>
      </c>
      <c r="D63" s="84" t="s">
        <v>82</v>
      </c>
      <c r="E63" s="33" t="s">
        <v>83</v>
      </c>
      <c r="G63" s="5" t="s">
        <v>23</v>
      </c>
      <c r="H63" s="8">
        <v>120000</v>
      </c>
      <c r="I63" s="39">
        <v>1</v>
      </c>
      <c r="J63" s="8">
        <f>+H63*I63</f>
        <v>120000</v>
      </c>
      <c r="K63" s="8">
        <f>+J63*0.15</f>
        <v>18000</v>
      </c>
      <c r="M63" s="40"/>
      <c r="Q63" s="38"/>
    </row>
    <row r="64" spans="2:17" x14ac:dyDescent="0.2">
      <c r="B64" s="7">
        <v>2</v>
      </c>
      <c r="C64" s="5" t="s">
        <v>84</v>
      </c>
      <c r="D64" s="84" t="str">
        <f>C64</f>
        <v>Jashtë vendit</v>
      </c>
      <c r="E64" s="33" t="s">
        <v>85</v>
      </c>
      <c r="G64" s="5" t="s">
        <v>23</v>
      </c>
      <c r="H64" s="8">
        <v>30000</v>
      </c>
      <c r="I64" s="39">
        <v>1</v>
      </c>
      <c r="J64" s="8">
        <f>+H64*I64</f>
        <v>30000</v>
      </c>
      <c r="K64" s="8">
        <f>+J64*0.15</f>
        <v>4500</v>
      </c>
      <c r="M64" s="40"/>
      <c r="N64" s="41"/>
    </row>
    <row r="65" spans="2:21" x14ac:dyDescent="0.2">
      <c r="B65" s="7"/>
      <c r="E65" s="33"/>
      <c r="H65" s="93"/>
      <c r="I65" s="8"/>
      <c r="J65" s="39"/>
      <c r="K65" s="8"/>
      <c r="L65" s="8"/>
      <c r="M65" s="40"/>
      <c r="N65" s="41"/>
      <c r="U65" s="8"/>
    </row>
    <row r="66" spans="2:21" x14ac:dyDescent="0.2">
      <c r="J66" s="39"/>
    </row>
    <row r="67" spans="2:21" x14ac:dyDescent="0.2">
      <c r="C67" s="5" t="s">
        <v>19</v>
      </c>
      <c r="J67" s="39"/>
      <c r="K67" s="41">
        <f>+SUM(K63:K64)</f>
        <v>22500</v>
      </c>
      <c r="L67" s="41"/>
      <c r="N67" s="41"/>
    </row>
    <row r="69" spans="2:21" x14ac:dyDescent="0.2">
      <c r="B69" s="36" t="s">
        <v>37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</row>
    <row r="71" spans="2:21" ht="32" x14ac:dyDescent="0.2">
      <c r="C71" s="7" t="s">
        <v>38</v>
      </c>
      <c r="D71" s="7"/>
      <c r="E71" s="20" t="s">
        <v>40</v>
      </c>
      <c r="F71" s="20" t="s">
        <v>41</v>
      </c>
      <c r="G71" s="20" t="s">
        <v>43</v>
      </c>
      <c r="H71" s="20" t="s">
        <v>42</v>
      </c>
    </row>
    <row r="73" spans="2:21" x14ac:dyDescent="0.2">
      <c r="C73" s="5" t="s">
        <v>39</v>
      </c>
      <c r="E73" s="41">
        <f>+J47</f>
        <v>1800000</v>
      </c>
      <c r="F73" s="41">
        <f>+L47</f>
        <v>135850</v>
      </c>
      <c r="G73" s="41">
        <f>+K47</f>
        <v>187200</v>
      </c>
      <c r="H73" s="41">
        <f>+G73-F73</f>
        <v>51350</v>
      </c>
    </row>
    <row r="74" spans="2:21" x14ac:dyDescent="0.2">
      <c r="C74" s="5" t="str">
        <f>+C64</f>
        <v>Jashtë vendit</v>
      </c>
      <c r="E74" s="41">
        <f>SUMIF($D$63:$D$64,C74,$K$63:$K$64)</f>
        <v>4500</v>
      </c>
      <c r="F74" s="8">
        <v>0</v>
      </c>
      <c r="G74" s="8">
        <f>+K63</f>
        <v>18000</v>
      </c>
      <c r="H74" s="8">
        <f>+G74-F74</f>
        <v>18000</v>
      </c>
    </row>
    <row r="75" spans="2:21" x14ac:dyDescent="0.2">
      <c r="C75" s="5" t="s">
        <v>82</v>
      </c>
      <c r="E75" s="41">
        <f>SUMIF($D$63:$D$64,C75,$K$63:$K$64)</f>
        <v>18000</v>
      </c>
      <c r="F75" s="8">
        <v>0</v>
      </c>
      <c r="G75" s="8">
        <f>+K64</f>
        <v>4500</v>
      </c>
      <c r="H75" s="8">
        <f>+G75-F75</f>
        <v>4500</v>
      </c>
      <c r="Q75" s="95"/>
    </row>
    <row r="77" spans="2:21" x14ac:dyDescent="0.2">
      <c r="C77" s="5" t="s">
        <v>19</v>
      </c>
      <c r="E77" s="41">
        <f>+SUM(E73:E75)</f>
        <v>1822500</v>
      </c>
      <c r="F77" s="41">
        <f t="shared" ref="F77:H77" si="10">+SUM(F73:F75)</f>
        <v>135850</v>
      </c>
      <c r="G77" s="41">
        <f t="shared" si="10"/>
        <v>209700</v>
      </c>
      <c r="H77" s="41">
        <f t="shared" si="10"/>
        <v>73850</v>
      </c>
    </row>
    <row r="78" spans="2:21" x14ac:dyDescent="0.2">
      <c r="E78" s="81">
        <f>E77-K67-J47</f>
        <v>0</v>
      </c>
      <c r="F78" s="81">
        <f>+F77-L47</f>
        <v>0</v>
      </c>
      <c r="G78" s="81">
        <f>+G77-K67-K47</f>
        <v>0</v>
      </c>
      <c r="H78" s="81">
        <f>H77-M47-K67</f>
        <v>0</v>
      </c>
    </row>
    <row r="79" spans="2:21" x14ac:dyDescent="0.2">
      <c r="J79" s="7"/>
      <c r="M79" s="41"/>
    </row>
    <row r="80" spans="2:21" x14ac:dyDescent="0.2">
      <c r="F80" s="7" t="s">
        <v>67</v>
      </c>
    </row>
    <row r="81" spans="3:6" x14ac:dyDescent="0.2">
      <c r="E81" s="41"/>
      <c r="F81" s="7" t="s">
        <v>79</v>
      </c>
    </row>
    <row r="86" spans="3:6" x14ac:dyDescent="0.2">
      <c r="C86" s="38"/>
      <c r="E86" s="8"/>
    </row>
    <row r="87" spans="3:6" x14ac:dyDescent="0.2">
      <c r="C87" s="38"/>
      <c r="E87" s="8"/>
    </row>
    <row r="88" spans="3:6" x14ac:dyDescent="0.2">
      <c r="D88" s="38"/>
      <c r="E88" s="8"/>
    </row>
    <row r="89" spans="3:6" x14ac:dyDescent="0.2">
      <c r="D89" s="38"/>
      <c r="E89" s="8"/>
    </row>
    <row r="90" spans="3:6" x14ac:dyDescent="0.2">
      <c r="C90" s="38"/>
      <c r="E90" s="8"/>
    </row>
    <row r="91" spans="3:6" x14ac:dyDescent="0.2">
      <c r="E91" s="8"/>
    </row>
    <row r="92" spans="3:6" x14ac:dyDescent="0.2">
      <c r="E92" s="8"/>
    </row>
    <row r="93" spans="3:6" x14ac:dyDescent="0.2">
      <c r="E93" s="41"/>
    </row>
  </sheetData>
  <mergeCells count="16">
    <mergeCell ref="J31:M31"/>
    <mergeCell ref="D12:E12"/>
    <mergeCell ref="F12:F13"/>
    <mergeCell ref="D31:E31"/>
    <mergeCell ref="F31:G31"/>
    <mergeCell ref="H31:I31"/>
    <mergeCell ref="H18:J18"/>
    <mergeCell ref="K18:M18"/>
    <mergeCell ref="H12:I12"/>
    <mergeCell ref="J12:K12"/>
    <mergeCell ref="L12:L13"/>
    <mergeCell ref="B15:B16"/>
    <mergeCell ref="C15:C16"/>
    <mergeCell ref="B17:B19"/>
    <mergeCell ref="C17:C19"/>
    <mergeCell ref="B12:C12"/>
  </mergeCells>
  <pageMargins left="0.7" right="0.7" top="0.67" bottom="1.49" header="0.3" footer="0.3"/>
  <pageSetup scale="7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88"/>
  <sheetViews>
    <sheetView workbookViewId="0">
      <selection activeCell="J25" sqref="J25"/>
    </sheetView>
  </sheetViews>
  <sheetFormatPr baseColWidth="10" defaultColWidth="9.1640625" defaultRowHeight="14" x14ac:dyDescent="0.2"/>
  <cols>
    <col min="1" max="1" width="5" style="48" customWidth="1"/>
    <col min="2" max="2" width="8.6640625" style="48" customWidth="1"/>
    <col min="3" max="3" width="11.1640625" style="48" bestFit="1" customWidth="1"/>
    <col min="4" max="5" width="11.6640625" style="48" bestFit="1" customWidth="1"/>
    <col min="6" max="6" width="12" style="48" customWidth="1"/>
    <col min="7" max="7" width="12.1640625" style="48" customWidth="1"/>
    <col min="8" max="8" width="10.33203125" style="48" bestFit="1" customWidth="1"/>
    <col min="9" max="9" width="10.6640625" style="48" bestFit="1" customWidth="1"/>
    <col min="10" max="10" width="10.33203125" style="48" customWidth="1"/>
    <col min="11" max="13" width="9.1640625" style="48"/>
    <col min="14" max="14" width="10" style="48" bestFit="1" customWidth="1"/>
    <col min="15" max="15" width="5.33203125" style="48" customWidth="1"/>
    <col min="16" max="17" width="9.1640625" style="48"/>
    <col min="18" max="18" width="10" style="48" bestFit="1" customWidth="1"/>
    <col min="19" max="16384" width="9.1640625" style="48"/>
  </cols>
  <sheetData>
    <row r="2" spans="1:18" ht="19" x14ac:dyDescent="0.2">
      <c r="A2" s="75" t="s">
        <v>1</v>
      </c>
      <c r="B2" s="47"/>
      <c r="F2" s="49"/>
      <c r="G2" s="49"/>
      <c r="H2" s="50"/>
      <c r="I2" s="50"/>
    </row>
    <row r="3" spans="1:18" x14ac:dyDescent="0.2">
      <c r="G3" s="51"/>
    </row>
    <row r="4" spans="1:18" x14ac:dyDescent="0.2">
      <c r="A4" s="47"/>
      <c r="B4" s="47"/>
      <c r="C4" s="50"/>
      <c r="D4" s="50"/>
      <c r="J4" s="50"/>
      <c r="K4" s="50"/>
      <c r="L4" s="50"/>
      <c r="M4" s="50"/>
      <c r="N4" s="50"/>
    </row>
    <row r="5" spans="1:18" x14ac:dyDescent="0.2">
      <c r="A5" s="47"/>
      <c r="B5" s="47"/>
      <c r="C5" s="50"/>
      <c r="D5" s="50"/>
      <c r="J5" s="50"/>
      <c r="K5" s="50"/>
      <c r="L5" s="50"/>
      <c r="M5" s="50"/>
      <c r="N5" s="50"/>
    </row>
    <row r="6" spans="1:18" x14ac:dyDescent="0.2">
      <c r="A6" s="52" t="s">
        <v>44</v>
      </c>
      <c r="B6" s="67"/>
      <c r="C6" s="53"/>
      <c r="D6" s="53"/>
      <c r="E6" s="53"/>
      <c r="F6" s="53"/>
      <c r="G6" s="53"/>
      <c r="H6" s="53"/>
      <c r="I6" s="53"/>
      <c r="J6" s="54"/>
      <c r="K6" s="52" t="s">
        <v>45</v>
      </c>
      <c r="L6" s="53"/>
      <c r="M6" s="53"/>
      <c r="N6" s="54"/>
    </row>
    <row r="7" spans="1:18" s="47" customFormat="1" ht="45" x14ac:dyDescent="0.2">
      <c r="A7" s="42" t="s">
        <v>46</v>
      </c>
      <c r="B7" s="42" t="s">
        <v>58</v>
      </c>
      <c r="C7" s="43" t="s">
        <v>47</v>
      </c>
      <c r="D7" s="43" t="s">
        <v>48</v>
      </c>
      <c r="E7" s="43" t="s">
        <v>49</v>
      </c>
      <c r="F7" s="43" t="s">
        <v>50</v>
      </c>
      <c r="G7" s="43" t="s">
        <v>51</v>
      </c>
      <c r="H7" s="43" t="s">
        <v>52</v>
      </c>
      <c r="I7" s="43" t="s">
        <v>53</v>
      </c>
      <c r="J7" s="43" t="s">
        <v>24</v>
      </c>
      <c r="K7" s="43" t="s">
        <v>54</v>
      </c>
      <c r="L7" s="43" t="s">
        <v>55</v>
      </c>
      <c r="M7" s="43" t="s">
        <v>56</v>
      </c>
      <c r="N7" s="43" t="s">
        <v>57</v>
      </c>
      <c r="O7" s="55"/>
    </row>
    <row r="8" spans="1:18" s="47" customFormat="1" x14ac:dyDescent="0.2">
      <c r="A8" s="42">
        <v>1</v>
      </c>
      <c r="B8" s="42" t="s">
        <v>7</v>
      </c>
      <c r="C8" s="44"/>
      <c r="D8" s="45">
        <f>IF(C8&gt;=114670,114670,IF(AND(C8&gt;0,C8&lt;114670),0+C8,0))</f>
        <v>0</v>
      </c>
      <c r="E8" s="45">
        <f t="shared" ref="E8" si="0">ROUND(F8+G8,0)</f>
        <v>0</v>
      </c>
      <c r="F8" s="45">
        <f t="shared" ref="F8" si="1">ROUND(D8*0.15,0)</f>
        <v>0</v>
      </c>
      <c r="G8" s="45">
        <f t="shared" ref="G8" si="2">ROUND(D8*0.095,0)</f>
        <v>0</v>
      </c>
      <c r="H8" s="45">
        <f t="shared" ref="H8" si="3">ROUND(C8*0.034,0)</f>
        <v>0</v>
      </c>
      <c r="I8" s="45">
        <f t="shared" ref="I8" si="4">C8</f>
        <v>0</v>
      </c>
      <c r="J8" s="72">
        <f t="shared" ref="J8" si="5">ROUND(IF(I8&lt;30000,0,IF(I8&lt;150000,(I8-30000)*13%,(I8-150000)*23%+15600)),0)</f>
        <v>0</v>
      </c>
      <c r="K8" s="45">
        <f t="shared" ref="K8" si="6">G8+H8/2+J8</f>
        <v>0</v>
      </c>
      <c r="L8" s="45">
        <f t="shared" ref="L8" si="7">F8+H8/2</f>
        <v>0</v>
      </c>
      <c r="M8" s="45">
        <f t="shared" ref="M8" si="8">L8+K8</f>
        <v>0</v>
      </c>
      <c r="N8" s="45">
        <f t="shared" ref="N8" si="9">ROUND(C8-K8,0)</f>
        <v>0</v>
      </c>
      <c r="O8" s="46"/>
    </row>
    <row r="9" spans="1:18" s="47" customFormat="1" x14ac:dyDescent="0.2">
      <c r="A9" s="42">
        <v>2</v>
      </c>
      <c r="B9" s="42" t="s">
        <v>8</v>
      </c>
      <c r="C9" s="44"/>
      <c r="D9" s="45">
        <f>IF(C9&gt;=114670,114670,IF(AND(C9&gt;0,C9&lt;114670),0+C9,0))</f>
        <v>0</v>
      </c>
      <c r="E9" s="45">
        <f t="shared" ref="E9" si="10">ROUND(F9+G9,0)</f>
        <v>0</v>
      </c>
      <c r="F9" s="45">
        <f t="shared" ref="F9" si="11">ROUND(D9*0.15,0)</f>
        <v>0</v>
      </c>
      <c r="G9" s="45">
        <f t="shared" ref="G9" si="12">ROUND(D9*0.095,0)</f>
        <v>0</v>
      </c>
      <c r="H9" s="45">
        <f t="shared" ref="H9" si="13">ROUND(C9*0.034,0)</f>
        <v>0</v>
      </c>
      <c r="I9" s="45">
        <f t="shared" ref="I9" si="14">C9</f>
        <v>0</v>
      </c>
      <c r="J9" s="72">
        <f t="shared" ref="J9" si="15">ROUND(IF(I9&lt;30000,0,IF(I9&lt;150000,(I9-30000)*13%,(I9-150000)*23%+15600)),0)</f>
        <v>0</v>
      </c>
      <c r="K9" s="45">
        <f t="shared" ref="K9" si="16">G9+H9/2+J9</f>
        <v>0</v>
      </c>
      <c r="L9" s="45">
        <f t="shared" ref="L9" si="17">F9+H9/2</f>
        <v>0</v>
      </c>
      <c r="M9" s="45">
        <f t="shared" ref="M9" si="18">L9+K9</f>
        <v>0</v>
      </c>
      <c r="N9" s="45">
        <f t="shared" ref="N9" si="19">ROUND(C9-K9,0)</f>
        <v>0</v>
      </c>
      <c r="O9" s="46"/>
    </row>
    <row r="10" spans="1:18" s="47" customFormat="1" x14ac:dyDescent="0.2">
      <c r="A10" s="42">
        <v>3</v>
      </c>
      <c r="B10" s="42" t="s">
        <v>9</v>
      </c>
      <c r="C10" s="44"/>
      <c r="D10" s="45">
        <f>IF(C10&gt;=114670,114670,IF(AND(C10&gt;0,C10&lt;114670),0+C10,0))</f>
        <v>0</v>
      </c>
      <c r="E10" s="45">
        <f>ROUND(F10+G10,0)</f>
        <v>0</v>
      </c>
      <c r="F10" s="45">
        <f>ROUND(D10*0.15,0)</f>
        <v>0</v>
      </c>
      <c r="G10" s="45">
        <f>ROUND(D10*0.095,0)</f>
        <v>0</v>
      </c>
      <c r="H10" s="45">
        <f>ROUND(C10*0.034,0)</f>
        <v>0</v>
      </c>
      <c r="I10" s="45">
        <f>C10</f>
        <v>0</v>
      </c>
      <c r="J10" s="45">
        <f>ROUND(IF(I10&lt;30000,0,IF(I10&lt;150000,(I10-30000)*13%,(I10-150000)*23%+15600)),0)</f>
        <v>0</v>
      </c>
      <c r="K10" s="45">
        <f>G10+H10/2+J10</f>
        <v>0</v>
      </c>
      <c r="L10" s="45">
        <f>F10+H10/2</f>
        <v>0</v>
      </c>
      <c r="M10" s="45">
        <f>L10+K10</f>
        <v>0</v>
      </c>
      <c r="N10" s="45">
        <f>ROUND(C10-K10,0)</f>
        <v>0</v>
      </c>
      <c r="O10" s="46"/>
    </row>
    <row r="11" spans="1:18" s="47" customFormat="1" x14ac:dyDescent="0.2">
      <c r="A11" s="42">
        <v>4</v>
      </c>
      <c r="B11" s="42" t="s">
        <v>10</v>
      </c>
      <c r="C11" s="44"/>
      <c r="D11" s="45">
        <f>IF(C11&gt;=114670,114670,IF(AND(C11&gt;0,C11&lt;114670),0+C11,0))</f>
        <v>0</v>
      </c>
      <c r="E11" s="45">
        <f>ROUND(F11+G11,0)</f>
        <v>0</v>
      </c>
      <c r="F11" s="45">
        <f>ROUND(D11*0.15,0)</f>
        <v>0</v>
      </c>
      <c r="G11" s="45">
        <f>ROUND(D11*0.095,0)</f>
        <v>0</v>
      </c>
      <c r="H11" s="45">
        <f>ROUND(C11*0.034,0)</f>
        <v>0</v>
      </c>
      <c r="I11" s="45">
        <f>C11</f>
        <v>0</v>
      </c>
      <c r="J11" s="45">
        <f>ROUND(IF(I11&lt;30000,0,IF(I11&lt;150000,(I11-30000)*13%,(I11-150000)*23%+15600)),0)</f>
        <v>0</v>
      </c>
      <c r="K11" s="45">
        <f>G11+H11/2+J11</f>
        <v>0</v>
      </c>
      <c r="L11" s="45">
        <f>F11+H11/2</f>
        <v>0</v>
      </c>
      <c r="M11" s="45">
        <f>L11+K11</f>
        <v>0</v>
      </c>
      <c r="N11" s="45">
        <f>ROUND(C11-K11,0)</f>
        <v>0</v>
      </c>
      <c r="O11" s="46"/>
    </row>
    <row r="12" spans="1:18" s="47" customFormat="1" x14ac:dyDescent="0.2">
      <c r="A12" s="42">
        <v>5</v>
      </c>
      <c r="B12" s="42" t="s">
        <v>11</v>
      </c>
      <c r="C12" s="44"/>
      <c r="D12" s="45">
        <f t="shared" ref="D12:D14" si="20">IF(C12&gt;=114670,114670,IF(AND(C12&gt;0,C12&lt;114670),0+C12,0))</f>
        <v>0</v>
      </c>
      <c r="E12" s="45">
        <f t="shared" ref="E12:E14" si="21">ROUND(F12+G12,0)</f>
        <v>0</v>
      </c>
      <c r="F12" s="45">
        <f t="shared" ref="F12:F14" si="22">ROUND(D12*0.15,0)</f>
        <v>0</v>
      </c>
      <c r="G12" s="45">
        <f t="shared" ref="G12:G14" si="23">ROUND(D12*0.095,0)</f>
        <v>0</v>
      </c>
      <c r="H12" s="45">
        <f t="shared" ref="H12:H14" si="24">ROUND(C12*0.034,0)</f>
        <v>0</v>
      </c>
      <c r="I12" s="45">
        <f t="shared" ref="I12:I14" si="25">C12</f>
        <v>0</v>
      </c>
      <c r="J12" s="45">
        <f t="shared" ref="J12:J14" si="26">ROUND(IF(I12&lt;30000,0,IF(I12&lt;150000,(I12-30000)*13%,(I12-150000)*23%+15600)),0)</f>
        <v>0</v>
      </c>
      <c r="K12" s="45">
        <f t="shared" ref="K12:K14" si="27">G12+H12/2+J12</f>
        <v>0</v>
      </c>
      <c r="L12" s="45">
        <f t="shared" ref="L12:L14" si="28">F12+H12/2</f>
        <v>0</v>
      </c>
      <c r="M12" s="45">
        <f t="shared" ref="M12:M14" si="29">L12+K12</f>
        <v>0</v>
      </c>
      <c r="N12" s="45">
        <f t="shared" ref="N12:N14" si="30">ROUND(C12-K12,0)</f>
        <v>0</v>
      </c>
      <c r="O12" s="46"/>
    </row>
    <row r="13" spans="1:18" s="47" customFormat="1" x14ac:dyDescent="0.2">
      <c r="A13" s="42">
        <v>6</v>
      </c>
      <c r="B13" s="42" t="s">
        <v>12</v>
      </c>
      <c r="C13" s="44"/>
      <c r="D13" s="45">
        <f t="shared" si="20"/>
        <v>0</v>
      </c>
      <c r="E13" s="45">
        <f t="shared" si="21"/>
        <v>0</v>
      </c>
      <c r="F13" s="45">
        <f t="shared" si="22"/>
        <v>0</v>
      </c>
      <c r="G13" s="45">
        <f t="shared" si="23"/>
        <v>0</v>
      </c>
      <c r="H13" s="45">
        <f t="shared" si="24"/>
        <v>0</v>
      </c>
      <c r="I13" s="45">
        <f t="shared" si="25"/>
        <v>0</v>
      </c>
      <c r="J13" s="45">
        <f t="shared" si="26"/>
        <v>0</v>
      </c>
      <c r="K13" s="45">
        <f t="shared" si="27"/>
        <v>0</v>
      </c>
      <c r="L13" s="45">
        <f t="shared" si="28"/>
        <v>0</v>
      </c>
      <c r="M13" s="45">
        <f t="shared" si="29"/>
        <v>0</v>
      </c>
      <c r="N13" s="45">
        <f t="shared" si="30"/>
        <v>0</v>
      </c>
      <c r="O13" s="46"/>
    </row>
    <row r="14" spans="1:18" s="47" customFormat="1" x14ac:dyDescent="0.2">
      <c r="A14" s="42">
        <v>7</v>
      </c>
      <c r="B14" s="42" t="s">
        <v>13</v>
      </c>
      <c r="C14" s="44"/>
      <c r="D14" s="45">
        <f t="shared" si="20"/>
        <v>0</v>
      </c>
      <c r="E14" s="45">
        <f t="shared" si="21"/>
        <v>0</v>
      </c>
      <c r="F14" s="45">
        <f t="shared" si="22"/>
        <v>0</v>
      </c>
      <c r="G14" s="45">
        <f t="shared" si="23"/>
        <v>0</v>
      </c>
      <c r="H14" s="45">
        <f t="shared" si="24"/>
        <v>0</v>
      </c>
      <c r="I14" s="45">
        <f t="shared" si="25"/>
        <v>0</v>
      </c>
      <c r="J14" s="45">
        <f t="shared" si="26"/>
        <v>0</v>
      </c>
      <c r="K14" s="45">
        <f t="shared" si="27"/>
        <v>0</v>
      </c>
      <c r="L14" s="45">
        <f t="shared" si="28"/>
        <v>0</v>
      </c>
      <c r="M14" s="45">
        <f t="shared" si="29"/>
        <v>0</v>
      </c>
      <c r="N14" s="45">
        <f t="shared" si="30"/>
        <v>0</v>
      </c>
      <c r="O14" s="46"/>
      <c r="R14" s="59"/>
    </row>
    <row r="15" spans="1:18" s="47" customFormat="1" x14ac:dyDescent="0.2">
      <c r="A15" s="42">
        <v>8</v>
      </c>
      <c r="B15" s="42" t="s">
        <v>14</v>
      </c>
      <c r="C15" s="44"/>
      <c r="D15" s="45">
        <f t="shared" ref="D15:D19" si="31">IF(C15&gt;=114670,114670,IF(AND(C15&gt;0,C15&lt;114670),0+C15,0))</f>
        <v>0</v>
      </c>
      <c r="E15" s="45">
        <f t="shared" ref="E15:E19" si="32">ROUND(F15+G15,0)</f>
        <v>0</v>
      </c>
      <c r="F15" s="45">
        <f t="shared" ref="F15:F19" si="33">ROUND(D15*0.15,0)</f>
        <v>0</v>
      </c>
      <c r="G15" s="45">
        <f t="shared" ref="G15:G19" si="34">ROUND(D15*0.095,0)</f>
        <v>0</v>
      </c>
      <c r="H15" s="45">
        <f t="shared" ref="H15:H19" si="35">ROUND(C15*0.034,0)</f>
        <v>0</v>
      </c>
      <c r="I15" s="45">
        <f t="shared" ref="I15:I19" si="36">C15</f>
        <v>0</v>
      </c>
      <c r="J15" s="45">
        <f t="shared" ref="J15:J19" si="37">ROUND(IF(I15&lt;30000,0,IF(I15&lt;150000,(I15-30000)*13%,(I15-150000)*23%+15600)),0)</f>
        <v>0</v>
      </c>
      <c r="K15" s="45">
        <f t="shared" ref="K15:K19" si="38">G15+H15/2+J15</f>
        <v>0</v>
      </c>
      <c r="L15" s="45">
        <f t="shared" ref="L15:L19" si="39">F15+H15/2</f>
        <v>0</v>
      </c>
      <c r="M15" s="45">
        <f t="shared" ref="M15:M19" si="40">L15+K15</f>
        <v>0</v>
      </c>
      <c r="N15" s="45">
        <f t="shared" ref="N15:N19" si="41">ROUND(C15-K15,0)</f>
        <v>0</v>
      </c>
      <c r="O15" s="46"/>
    </row>
    <row r="16" spans="1:18" s="47" customFormat="1" x14ac:dyDescent="0.2">
      <c r="A16" s="42">
        <v>9</v>
      </c>
      <c r="B16" s="42" t="s">
        <v>15</v>
      </c>
      <c r="C16" s="44"/>
      <c r="D16" s="45">
        <f t="shared" si="31"/>
        <v>0</v>
      </c>
      <c r="E16" s="45">
        <f t="shared" si="32"/>
        <v>0</v>
      </c>
      <c r="F16" s="45">
        <f t="shared" si="33"/>
        <v>0</v>
      </c>
      <c r="G16" s="45">
        <f t="shared" si="34"/>
        <v>0</v>
      </c>
      <c r="H16" s="45">
        <f t="shared" si="35"/>
        <v>0</v>
      </c>
      <c r="I16" s="45">
        <f t="shared" si="36"/>
        <v>0</v>
      </c>
      <c r="J16" s="45">
        <f t="shared" si="37"/>
        <v>0</v>
      </c>
      <c r="K16" s="45">
        <f t="shared" si="38"/>
        <v>0</v>
      </c>
      <c r="L16" s="45">
        <f t="shared" si="39"/>
        <v>0</v>
      </c>
      <c r="M16" s="45">
        <f t="shared" si="40"/>
        <v>0</v>
      </c>
      <c r="N16" s="45">
        <f t="shared" si="41"/>
        <v>0</v>
      </c>
      <c r="O16" s="46"/>
    </row>
    <row r="17" spans="1:15" s="47" customFormat="1" x14ac:dyDescent="0.2">
      <c r="A17" s="42">
        <v>10</v>
      </c>
      <c r="B17" s="42" t="s">
        <v>16</v>
      </c>
      <c r="C17" s="44"/>
      <c r="D17" s="45">
        <f t="shared" si="31"/>
        <v>0</v>
      </c>
      <c r="E17" s="45">
        <f t="shared" si="32"/>
        <v>0</v>
      </c>
      <c r="F17" s="45">
        <f t="shared" si="33"/>
        <v>0</v>
      </c>
      <c r="G17" s="45">
        <f t="shared" si="34"/>
        <v>0</v>
      </c>
      <c r="H17" s="45">
        <f t="shared" si="35"/>
        <v>0</v>
      </c>
      <c r="I17" s="45">
        <f t="shared" si="36"/>
        <v>0</v>
      </c>
      <c r="J17" s="45">
        <f t="shared" si="37"/>
        <v>0</v>
      </c>
      <c r="K17" s="45">
        <f t="shared" si="38"/>
        <v>0</v>
      </c>
      <c r="L17" s="45">
        <f t="shared" si="39"/>
        <v>0</v>
      </c>
      <c r="M17" s="45">
        <f t="shared" si="40"/>
        <v>0</v>
      </c>
      <c r="N17" s="45">
        <f t="shared" si="41"/>
        <v>0</v>
      </c>
      <c r="O17" s="46"/>
    </row>
    <row r="18" spans="1:15" s="47" customFormat="1" x14ac:dyDescent="0.2">
      <c r="A18" s="42">
        <v>11</v>
      </c>
      <c r="B18" s="42" t="s">
        <v>17</v>
      </c>
      <c r="C18" s="44"/>
      <c r="D18" s="45">
        <f t="shared" si="31"/>
        <v>0</v>
      </c>
      <c r="E18" s="45">
        <f t="shared" si="32"/>
        <v>0</v>
      </c>
      <c r="F18" s="45">
        <f t="shared" si="33"/>
        <v>0</v>
      </c>
      <c r="G18" s="45">
        <f t="shared" si="34"/>
        <v>0</v>
      </c>
      <c r="H18" s="45">
        <f t="shared" si="35"/>
        <v>0</v>
      </c>
      <c r="I18" s="45">
        <f t="shared" si="36"/>
        <v>0</v>
      </c>
      <c r="J18" s="45">
        <f t="shared" si="37"/>
        <v>0</v>
      </c>
      <c r="K18" s="45">
        <f t="shared" si="38"/>
        <v>0</v>
      </c>
      <c r="L18" s="45">
        <f t="shared" si="39"/>
        <v>0</v>
      </c>
      <c r="M18" s="45">
        <f t="shared" si="40"/>
        <v>0</v>
      </c>
      <c r="N18" s="45">
        <f t="shared" si="41"/>
        <v>0</v>
      </c>
      <c r="O18" s="46"/>
    </row>
    <row r="19" spans="1:15" s="47" customFormat="1" ht="20.25" customHeight="1" x14ac:dyDescent="0.2">
      <c r="A19" s="42">
        <v>12</v>
      </c>
      <c r="B19" s="42" t="s">
        <v>18</v>
      </c>
      <c r="C19" s="44"/>
      <c r="D19" s="45">
        <f t="shared" si="31"/>
        <v>0</v>
      </c>
      <c r="E19" s="45">
        <f t="shared" si="32"/>
        <v>0</v>
      </c>
      <c r="F19" s="45">
        <f t="shared" si="33"/>
        <v>0</v>
      </c>
      <c r="G19" s="45">
        <f t="shared" si="34"/>
        <v>0</v>
      </c>
      <c r="H19" s="45">
        <f t="shared" si="35"/>
        <v>0</v>
      </c>
      <c r="I19" s="45">
        <f t="shared" si="36"/>
        <v>0</v>
      </c>
      <c r="J19" s="45">
        <f t="shared" si="37"/>
        <v>0</v>
      </c>
      <c r="K19" s="45">
        <f t="shared" si="38"/>
        <v>0</v>
      </c>
      <c r="L19" s="45">
        <f t="shared" si="39"/>
        <v>0</v>
      </c>
      <c r="M19" s="45">
        <f t="shared" si="40"/>
        <v>0</v>
      </c>
      <c r="N19" s="45">
        <f t="shared" si="41"/>
        <v>0</v>
      </c>
      <c r="O19" s="55"/>
    </row>
    <row r="20" spans="1:15" s="47" customFormat="1" x14ac:dyDescent="0.2">
      <c r="A20" s="69"/>
      <c r="B20" s="69"/>
      <c r="C20" s="70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55"/>
    </row>
    <row r="21" spans="1:15" s="58" customFormat="1" ht="15" thickBot="1" x14ac:dyDescent="0.25">
      <c r="A21" s="56" t="s">
        <v>19</v>
      </c>
      <c r="B21" s="68"/>
      <c r="C21" s="57">
        <f t="shared" ref="C21:N21" si="42">SUM(C8:C19)</f>
        <v>0</v>
      </c>
      <c r="D21" s="57">
        <f t="shared" si="42"/>
        <v>0</v>
      </c>
      <c r="E21" s="77">
        <f t="shared" si="42"/>
        <v>0</v>
      </c>
      <c r="F21" s="57">
        <f t="shared" si="42"/>
        <v>0</v>
      </c>
      <c r="G21" s="57">
        <f t="shared" si="42"/>
        <v>0</v>
      </c>
      <c r="H21" s="77">
        <f t="shared" si="42"/>
        <v>0</v>
      </c>
      <c r="I21" s="57">
        <f t="shared" si="42"/>
        <v>0</v>
      </c>
      <c r="J21" s="57">
        <f t="shared" si="42"/>
        <v>0</v>
      </c>
      <c r="K21" s="57">
        <f t="shared" si="42"/>
        <v>0</v>
      </c>
      <c r="L21" s="57">
        <f t="shared" si="42"/>
        <v>0</v>
      </c>
      <c r="M21" s="57">
        <f t="shared" si="42"/>
        <v>0</v>
      </c>
      <c r="N21" s="57">
        <f t="shared" si="42"/>
        <v>0</v>
      </c>
    </row>
    <row r="22" spans="1:15" s="47" customFormat="1" x14ac:dyDescent="0.2">
      <c r="F22" s="59"/>
      <c r="J22" s="76">
        <f>+J21-Pasqyrë.!E47</f>
        <v>-93600</v>
      </c>
    </row>
    <row r="23" spans="1:15" s="47" customFormat="1" x14ac:dyDescent="0.2">
      <c r="E23" s="60"/>
      <c r="G23" s="59"/>
      <c r="N23" s="59"/>
    </row>
    <row r="24" spans="1:15" x14ac:dyDescent="0.2">
      <c r="C24" s="61"/>
      <c r="F24" s="62"/>
      <c r="G24" s="63"/>
      <c r="H24" s="51"/>
    </row>
    <row r="25" spans="1:15" x14ac:dyDescent="0.2">
      <c r="C25" s="64"/>
      <c r="F25" s="65"/>
      <c r="G25" s="66"/>
      <c r="I25" s="73" t="s">
        <v>59</v>
      </c>
      <c r="J25" s="82"/>
    </row>
    <row r="26" spans="1:15" x14ac:dyDescent="0.2">
      <c r="C26" s="51"/>
      <c r="D26" s="51"/>
      <c r="F26" s="51"/>
      <c r="G26" s="51"/>
      <c r="I26" s="74" t="s">
        <v>21</v>
      </c>
      <c r="J26" s="78">
        <f>+J25-N21</f>
        <v>0</v>
      </c>
      <c r="M26" s="63"/>
    </row>
    <row r="27" spans="1:15" x14ac:dyDescent="0.2">
      <c r="I27" s="73"/>
      <c r="K27" s="63"/>
    </row>
    <row r="28" spans="1:15" x14ac:dyDescent="0.2">
      <c r="C28" s="51"/>
      <c r="I28" s="73" t="s">
        <v>60</v>
      </c>
    </row>
    <row r="29" spans="1:15" x14ac:dyDescent="0.2">
      <c r="C29" s="51"/>
    </row>
    <row r="30" spans="1:15" x14ac:dyDescent="0.2">
      <c r="G30" s="63"/>
    </row>
    <row r="31" spans="1:15" ht="19" x14ac:dyDescent="0.2">
      <c r="A31" s="75" t="str">
        <f>Pasqyrë.!F31</f>
        <v>Puna e dytë</v>
      </c>
      <c r="B31" s="47"/>
      <c r="F31" s="49"/>
      <c r="G31" s="49"/>
      <c r="H31" s="50"/>
      <c r="I31" s="50"/>
    </row>
    <row r="32" spans="1:15" x14ac:dyDescent="0.2">
      <c r="G32" s="51"/>
    </row>
    <row r="33" spans="1:14" x14ac:dyDescent="0.2">
      <c r="A33" s="47"/>
      <c r="B33" s="47"/>
      <c r="C33" s="50"/>
      <c r="D33" s="50"/>
      <c r="J33" s="50"/>
      <c r="K33" s="50"/>
      <c r="L33" s="50"/>
      <c r="M33" s="50"/>
      <c r="N33" s="50"/>
    </row>
    <row r="34" spans="1:14" x14ac:dyDescent="0.2">
      <c r="A34" s="47"/>
      <c r="B34" s="47"/>
      <c r="C34" s="50"/>
      <c r="D34" s="50"/>
      <c r="J34" s="50"/>
      <c r="K34" s="50"/>
      <c r="L34" s="50"/>
      <c r="M34" s="50"/>
      <c r="N34" s="50"/>
    </row>
    <row r="35" spans="1:14" x14ac:dyDescent="0.2">
      <c r="A35" s="52" t="s">
        <v>44</v>
      </c>
      <c r="B35" s="67"/>
      <c r="C35" s="53"/>
      <c r="D35" s="53"/>
      <c r="E35" s="53"/>
      <c r="F35" s="53"/>
      <c r="G35" s="53"/>
      <c r="H35" s="53"/>
      <c r="I35" s="53"/>
      <c r="J35" s="54"/>
      <c r="K35" s="52" t="s">
        <v>45</v>
      </c>
      <c r="L35" s="53"/>
      <c r="M35" s="53"/>
      <c r="N35" s="54"/>
    </row>
    <row r="36" spans="1:14" ht="45" x14ac:dyDescent="0.2">
      <c r="A36" s="42" t="s">
        <v>46</v>
      </c>
      <c r="B36" s="42" t="s">
        <v>58</v>
      </c>
      <c r="C36" s="43" t="s">
        <v>47</v>
      </c>
      <c r="D36" s="43" t="s">
        <v>48</v>
      </c>
      <c r="E36" s="43" t="s">
        <v>49</v>
      </c>
      <c r="F36" s="43" t="s">
        <v>50</v>
      </c>
      <c r="G36" s="43" t="s">
        <v>51</v>
      </c>
      <c r="H36" s="43" t="s">
        <v>52</v>
      </c>
      <c r="I36" s="43" t="s">
        <v>53</v>
      </c>
      <c r="J36" s="43" t="s">
        <v>24</v>
      </c>
      <c r="K36" s="43" t="s">
        <v>54</v>
      </c>
      <c r="L36" s="43" t="s">
        <v>55</v>
      </c>
      <c r="M36" s="43" t="s">
        <v>56</v>
      </c>
      <c r="N36" s="43" t="s">
        <v>57</v>
      </c>
    </row>
    <row r="37" spans="1:14" x14ac:dyDescent="0.2">
      <c r="A37" s="42">
        <v>1</v>
      </c>
      <c r="B37" s="42" t="s">
        <v>7</v>
      </c>
      <c r="C37" s="44"/>
      <c r="D37" s="45">
        <v>0</v>
      </c>
      <c r="E37" s="45">
        <f t="shared" ref="E37:E38" si="43">ROUND(F37+G37,0)</f>
        <v>0</v>
      </c>
      <c r="F37" s="45">
        <f t="shared" ref="F37:F38" si="44">ROUND(D37*0.15,0)</f>
        <v>0</v>
      </c>
      <c r="G37" s="45">
        <f t="shared" ref="G37:G38" si="45">ROUND(D37*0.095,0)</f>
        <v>0</v>
      </c>
      <c r="H37" s="45">
        <f t="shared" ref="H37:H38" si="46">ROUND(C37*0.034,0)</f>
        <v>0</v>
      </c>
      <c r="I37" s="45">
        <f t="shared" ref="I37:I38" si="47">C37</f>
        <v>0</v>
      </c>
      <c r="J37" s="45">
        <f t="shared" ref="J37:J38" si="48">ROUND(IF(I37&lt;30000,0,IF(I37&lt;150000,(I37-30000)*13%,(I37-150000)*23%+15600)),0)</f>
        <v>0</v>
      </c>
      <c r="K37" s="45">
        <f t="shared" ref="K37:K38" si="49">G37+H37/2+J37</f>
        <v>0</v>
      </c>
      <c r="L37" s="45">
        <f t="shared" ref="L37:L38" si="50">F37+H37/2</f>
        <v>0</v>
      </c>
      <c r="M37" s="45">
        <f t="shared" ref="M37:M38" si="51">L37+K37</f>
        <v>0</v>
      </c>
      <c r="N37" s="45">
        <f t="shared" ref="N37:N38" si="52">ROUND(C37-K37,0)</f>
        <v>0</v>
      </c>
    </row>
    <row r="38" spans="1:14" x14ac:dyDescent="0.2">
      <c r="A38" s="42">
        <v>2</v>
      </c>
      <c r="B38" s="42" t="s">
        <v>8</v>
      </c>
      <c r="C38" s="44"/>
      <c r="D38" s="45">
        <v>0</v>
      </c>
      <c r="E38" s="45">
        <f t="shared" si="43"/>
        <v>0</v>
      </c>
      <c r="F38" s="45">
        <f t="shared" si="44"/>
        <v>0</v>
      </c>
      <c r="G38" s="45">
        <f t="shared" si="45"/>
        <v>0</v>
      </c>
      <c r="H38" s="45">
        <f t="shared" si="46"/>
        <v>0</v>
      </c>
      <c r="I38" s="45">
        <f t="shared" si="47"/>
        <v>0</v>
      </c>
      <c r="J38" s="45">
        <f t="shared" si="48"/>
        <v>0</v>
      </c>
      <c r="K38" s="45">
        <f t="shared" si="49"/>
        <v>0</v>
      </c>
      <c r="L38" s="45">
        <f t="shared" si="50"/>
        <v>0</v>
      </c>
      <c r="M38" s="45">
        <f t="shared" si="51"/>
        <v>0</v>
      </c>
      <c r="N38" s="45">
        <f t="shared" si="52"/>
        <v>0</v>
      </c>
    </row>
    <row r="39" spans="1:14" x14ac:dyDescent="0.2">
      <c r="A39" s="42">
        <v>3</v>
      </c>
      <c r="B39" s="42" t="s">
        <v>9</v>
      </c>
      <c r="C39" s="44"/>
      <c r="D39" s="45">
        <v>0</v>
      </c>
      <c r="E39" s="45">
        <f>ROUND(F39+G39,0)</f>
        <v>0</v>
      </c>
      <c r="F39" s="45">
        <f>ROUND(D39*0.15,0)</f>
        <v>0</v>
      </c>
      <c r="G39" s="45">
        <f>ROUND(D39*0.095,0)</f>
        <v>0</v>
      </c>
      <c r="H39" s="45">
        <f>ROUND(C39*0.034,0)</f>
        <v>0</v>
      </c>
      <c r="I39" s="45">
        <f>C39</f>
        <v>0</v>
      </c>
      <c r="J39" s="45">
        <f>ROUND(IF(I39&lt;30000,0,IF(I39&lt;150000,(I39-30000)*13%,(I39-150000)*23%+15600)),0)</f>
        <v>0</v>
      </c>
      <c r="K39" s="45">
        <f>G39+H39/2+J39</f>
        <v>0</v>
      </c>
      <c r="L39" s="45">
        <f>F39+H39/2</f>
        <v>0</v>
      </c>
      <c r="M39" s="45">
        <f>L39+K39</f>
        <v>0</v>
      </c>
      <c r="N39" s="45">
        <f>ROUND(C39-K39,0)</f>
        <v>0</v>
      </c>
    </row>
    <row r="40" spans="1:14" x14ac:dyDescent="0.2">
      <c r="A40" s="42">
        <v>4</v>
      </c>
      <c r="B40" s="42" t="s">
        <v>10</v>
      </c>
      <c r="C40" s="44"/>
      <c r="D40" s="45">
        <v>0</v>
      </c>
      <c r="E40" s="45">
        <f>ROUND(F40+G40,0)</f>
        <v>0</v>
      </c>
      <c r="F40" s="45">
        <f>ROUND(D40*0.15,0)</f>
        <v>0</v>
      </c>
      <c r="G40" s="45">
        <f>ROUND(D40*0.095,0)</f>
        <v>0</v>
      </c>
      <c r="H40" s="45">
        <f>ROUND(C40*0.034,0)</f>
        <v>0</v>
      </c>
      <c r="I40" s="45">
        <f>C40</f>
        <v>0</v>
      </c>
      <c r="J40" s="45">
        <f>ROUND(IF(I40&lt;30000,0,IF(I40&lt;150000,(I40-30000)*13%,(I40-150000)*23%+15600)),0)</f>
        <v>0</v>
      </c>
      <c r="K40" s="45">
        <f>G40+H40/2+J40</f>
        <v>0</v>
      </c>
      <c r="L40" s="45">
        <f>F40+H40/2</f>
        <v>0</v>
      </c>
      <c r="M40" s="45">
        <f>L40+K40</f>
        <v>0</v>
      </c>
      <c r="N40" s="45">
        <f>ROUND(C40-K40,0)</f>
        <v>0</v>
      </c>
    </row>
    <row r="41" spans="1:14" x14ac:dyDescent="0.2">
      <c r="A41" s="42">
        <v>5</v>
      </c>
      <c r="B41" s="42" t="s">
        <v>11</v>
      </c>
      <c r="C41" s="44"/>
      <c r="D41" s="45">
        <v>0</v>
      </c>
      <c r="E41" s="45">
        <f t="shared" ref="E41:E48" si="53">ROUND(F41+G41,0)</f>
        <v>0</v>
      </c>
      <c r="F41" s="45">
        <f t="shared" ref="F41:F48" si="54">ROUND(D41*0.15,0)</f>
        <v>0</v>
      </c>
      <c r="G41" s="45">
        <f t="shared" ref="G41:G48" si="55">ROUND(D41*0.095,0)</f>
        <v>0</v>
      </c>
      <c r="H41" s="45">
        <f t="shared" ref="H41:H48" si="56">ROUND(C41*0.034,0)</f>
        <v>0</v>
      </c>
      <c r="I41" s="45">
        <f t="shared" ref="I41:I48" si="57">C41</f>
        <v>0</v>
      </c>
      <c r="J41" s="45">
        <f t="shared" ref="J41:J48" si="58">ROUND(IF(I41&lt;30000,0,IF(I41&lt;150000,(I41-30000)*13%,(I41-150000)*23%+15600)),0)</f>
        <v>0</v>
      </c>
      <c r="K41" s="45">
        <f t="shared" ref="K41:K48" si="59">G41+H41/2+J41</f>
        <v>0</v>
      </c>
      <c r="L41" s="45">
        <f t="shared" ref="L41:L48" si="60">F41+H41/2</f>
        <v>0</v>
      </c>
      <c r="M41" s="45">
        <f t="shared" ref="M41:M48" si="61">L41+K41</f>
        <v>0</v>
      </c>
      <c r="N41" s="45">
        <f t="shared" ref="N41:N48" si="62">ROUND(C41-K41,0)</f>
        <v>0</v>
      </c>
    </row>
    <row r="42" spans="1:14" x14ac:dyDescent="0.2">
      <c r="A42" s="42">
        <v>6</v>
      </c>
      <c r="B42" s="42" t="s">
        <v>12</v>
      </c>
      <c r="C42" s="44"/>
      <c r="D42" s="45">
        <v>0</v>
      </c>
      <c r="E42" s="45">
        <f t="shared" si="53"/>
        <v>0</v>
      </c>
      <c r="F42" s="45">
        <f t="shared" si="54"/>
        <v>0</v>
      </c>
      <c r="G42" s="45">
        <f t="shared" si="55"/>
        <v>0</v>
      </c>
      <c r="H42" s="45">
        <f t="shared" si="56"/>
        <v>0</v>
      </c>
      <c r="I42" s="45">
        <f t="shared" si="57"/>
        <v>0</v>
      </c>
      <c r="J42" s="45">
        <f t="shared" si="58"/>
        <v>0</v>
      </c>
      <c r="K42" s="45">
        <f t="shared" si="59"/>
        <v>0</v>
      </c>
      <c r="L42" s="45">
        <f t="shared" si="60"/>
        <v>0</v>
      </c>
      <c r="M42" s="45">
        <f t="shared" si="61"/>
        <v>0</v>
      </c>
      <c r="N42" s="45">
        <f t="shared" si="62"/>
        <v>0</v>
      </c>
    </row>
    <row r="43" spans="1:14" x14ac:dyDescent="0.2">
      <c r="A43" s="42">
        <v>7</v>
      </c>
      <c r="B43" s="42" t="s">
        <v>13</v>
      </c>
      <c r="C43" s="44"/>
      <c r="D43" s="45">
        <v>0</v>
      </c>
      <c r="E43" s="45">
        <f t="shared" si="53"/>
        <v>0</v>
      </c>
      <c r="F43" s="45">
        <f t="shared" si="54"/>
        <v>0</v>
      </c>
      <c r="G43" s="45">
        <f t="shared" si="55"/>
        <v>0</v>
      </c>
      <c r="H43" s="45">
        <f t="shared" si="56"/>
        <v>0</v>
      </c>
      <c r="I43" s="45">
        <f t="shared" si="57"/>
        <v>0</v>
      </c>
      <c r="J43" s="45">
        <f t="shared" si="58"/>
        <v>0</v>
      </c>
      <c r="K43" s="45">
        <f t="shared" si="59"/>
        <v>0</v>
      </c>
      <c r="L43" s="45">
        <f t="shared" si="60"/>
        <v>0</v>
      </c>
      <c r="M43" s="45">
        <f t="shared" si="61"/>
        <v>0</v>
      </c>
      <c r="N43" s="45">
        <f t="shared" si="62"/>
        <v>0</v>
      </c>
    </row>
    <row r="44" spans="1:14" x14ac:dyDescent="0.2">
      <c r="A44" s="42">
        <v>8</v>
      </c>
      <c r="B44" s="42" t="s">
        <v>14</v>
      </c>
      <c r="C44" s="44"/>
      <c r="D44" s="45">
        <v>0</v>
      </c>
      <c r="E44" s="45">
        <f t="shared" si="53"/>
        <v>0</v>
      </c>
      <c r="F44" s="45">
        <f t="shared" si="54"/>
        <v>0</v>
      </c>
      <c r="G44" s="45">
        <f t="shared" si="55"/>
        <v>0</v>
      </c>
      <c r="H44" s="45">
        <f t="shared" si="56"/>
        <v>0</v>
      </c>
      <c r="I44" s="45">
        <f t="shared" si="57"/>
        <v>0</v>
      </c>
      <c r="J44" s="45">
        <f t="shared" si="58"/>
        <v>0</v>
      </c>
      <c r="K44" s="45">
        <f t="shared" si="59"/>
        <v>0</v>
      </c>
      <c r="L44" s="45">
        <f t="shared" si="60"/>
        <v>0</v>
      </c>
      <c r="M44" s="45">
        <f t="shared" si="61"/>
        <v>0</v>
      </c>
      <c r="N44" s="45">
        <f t="shared" si="62"/>
        <v>0</v>
      </c>
    </row>
    <row r="45" spans="1:14" x14ac:dyDescent="0.2">
      <c r="A45" s="42">
        <v>9</v>
      </c>
      <c r="B45" s="42" t="s">
        <v>15</v>
      </c>
      <c r="C45" s="44"/>
      <c r="D45" s="45">
        <v>0</v>
      </c>
      <c r="E45" s="45">
        <f t="shared" si="53"/>
        <v>0</v>
      </c>
      <c r="F45" s="45">
        <f t="shared" si="54"/>
        <v>0</v>
      </c>
      <c r="G45" s="45">
        <f t="shared" si="55"/>
        <v>0</v>
      </c>
      <c r="H45" s="45">
        <f t="shared" si="56"/>
        <v>0</v>
      </c>
      <c r="I45" s="45">
        <f t="shared" si="57"/>
        <v>0</v>
      </c>
      <c r="J45" s="45">
        <f t="shared" si="58"/>
        <v>0</v>
      </c>
      <c r="K45" s="45">
        <f t="shared" si="59"/>
        <v>0</v>
      </c>
      <c r="L45" s="45">
        <f t="shared" si="60"/>
        <v>0</v>
      </c>
      <c r="M45" s="45">
        <f t="shared" si="61"/>
        <v>0</v>
      </c>
      <c r="N45" s="45">
        <f t="shared" si="62"/>
        <v>0</v>
      </c>
    </row>
    <row r="46" spans="1:14" x14ac:dyDescent="0.2">
      <c r="A46" s="42">
        <v>10</v>
      </c>
      <c r="B46" s="42" t="s">
        <v>16</v>
      </c>
      <c r="C46" s="44"/>
      <c r="D46" s="45">
        <v>0</v>
      </c>
      <c r="E46" s="45">
        <f t="shared" si="53"/>
        <v>0</v>
      </c>
      <c r="F46" s="45">
        <f t="shared" si="54"/>
        <v>0</v>
      </c>
      <c r="G46" s="45">
        <f t="shared" si="55"/>
        <v>0</v>
      </c>
      <c r="H46" s="45">
        <f t="shared" si="56"/>
        <v>0</v>
      </c>
      <c r="I46" s="45">
        <f t="shared" si="57"/>
        <v>0</v>
      </c>
      <c r="J46" s="45">
        <f t="shared" si="58"/>
        <v>0</v>
      </c>
      <c r="K46" s="45">
        <f t="shared" si="59"/>
        <v>0</v>
      </c>
      <c r="L46" s="45">
        <f t="shared" si="60"/>
        <v>0</v>
      </c>
      <c r="M46" s="45">
        <f t="shared" si="61"/>
        <v>0</v>
      </c>
      <c r="N46" s="45">
        <f t="shared" si="62"/>
        <v>0</v>
      </c>
    </row>
    <row r="47" spans="1:14" x14ac:dyDescent="0.2">
      <c r="A47" s="42">
        <v>11</v>
      </c>
      <c r="B47" s="42" t="s">
        <v>17</v>
      </c>
      <c r="C47" s="44"/>
      <c r="D47" s="45">
        <v>0</v>
      </c>
      <c r="E47" s="45">
        <f t="shared" si="53"/>
        <v>0</v>
      </c>
      <c r="F47" s="45">
        <f t="shared" si="54"/>
        <v>0</v>
      </c>
      <c r="G47" s="45">
        <f t="shared" si="55"/>
        <v>0</v>
      </c>
      <c r="H47" s="45">
        <f t="shared" si="56"/>
        <v>0</v>
      </c>
      <c r="I47" s="45">
        <f t="shared" si="57"/>
        <v>0</v>
      </c>
      <c r="J47" s="45">
        <f t="shared" si="58"/>
        <v>0</v>
      </c>
      <c r="K47" s="45">
        <f t="shared" si="59"/>
        <v>0</v>
      </c>
      <c r="L47" s="45">
        <f t="shared" si="60"/>
        <v>0</v>
      </c>
      <c r="M47" s="45">
        <f t="shared" si="61"/>
        <v>0</v>
      </c>
      <c r="N47" s="45">
        <f t="shared" si="62"/>
        <v>0</v>
      </c>
    </row>
    <row r="48" spans="1:14" x14ac:dyDescent="0.2">
      <c r="A48" s="42">
        <v>12</v>
      </c>
      <c r="B48" s="42" t="s">
        <v>18</v>
      </c>
      <c r="C48" s="44"/>
      <c r="D48" s="45">
        <v>0</v>
      </c>
      <c r="E48" s="45">
        <f t="shared" si="53"/>
        <v>0</v>
      </c>
      <c r="F48" s="45">
        <f t="shared" si="54"/>
        <v>0</v>
      </c>
      <c r="G48" s="45">
        <f t="shared" si="55"/>
        <v>0</v>
      </c>
      <c r="H48" s="45">
        <f t="shared" si="56"/>
        <v>0</v>
      </c>
      <c r="I48" s="45">
        <f t="shared" si="57"/>
        <v>0</v>
      </c>
      <c r="J48" s="45">
        <f t="shared" si="58"/>
        <v>0</v>
      </c>
      <c r="K48" s="45">
        <f t="shared" si="59"/>
        <v>0</v>
      </c>
      <c r="L48" s="45">
        <f t="shared" si="60"/>
        <v>0</v>
      </c>
      <c r="M48" s="45">
        <f t="shared" si="61"/>
        <v>0</v>
      </c>
      <c r="N48" s="45">
        <f t="shared" si="62"/>
        <v>0</v>
      </c>
    </row>
    <row r="49" spans="1:14" x14ac:dyDescent="0.2">
      <c r="A49" s="69"/>
      <c r="B49" s="69"/>
      <c r="C49" s="70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</row>
    <row r="50" spans="1:14" ht="15" thickBot="1" x14ac:dyDescent="0.25">
      <c r="A50" s="56" t="s">
        <v>19</v>
      </c>
      <c r="B50" s="68"/>
      <c r="C50" s="57">
        <f t="shared" ref="C50:N50" si="63">SUM(C37:C48)</f>
        <v>0</v>
      </c>
      <c r="D50" s="57">
        <f t="shared" si="63"/>
        <v>0</v>
      </c>
      <c r="E50" s="77">
        <f t="shared" si="63"/>
        <v>0</v>
      </c>
      <c r="F50" s="57">
        <f t="shared" si="63"/>
        <v>0</v>
      </c>
      <c r="G50" s="57">
        <f t="shared" si="63"/>
        <v>0</v>
      </c>
      <c r="H50" s="77">
        <f t="shared" si="63"/>
        <v>0</v>
      </c>
      <c r="I50" s="57">
        <f t="shared" si="63"/>
        <v>0</v>
      </c>
      <c r="J50" s="79">
        <f t="shared" si="63"/>
        <v>0</v>
      </c>
      <c r="K50" s="57">
        <f t="shared" si="63"/>
        <v>0</v>
      </c>
      <c r="L50" s="57">
        <f t="shared" si="63"/>
        <v>0</v>
      </c>
      <c r="M50" s="57">
        <f t="shared" si="63"/>
        <v>0</v>
      </c>
      <c r="N50" s="57">
        <f t="shared" si="63"/>
        <v>0</v>
      </c>
    </row>
    <row r="51" spans="1:14" x14ac:dyDescent="0.2">
      <c r="A51" s="47"/>
      <c r="B51" s="47"/>
      <c r="C51" s="47"/>
      <c r="D51" s="47"/>
      <c r="E51" s="47"/>
      <c r="F51" s="59"/>
      <c r="G51" s="47"/>
      <c r="H51" s="47"/>
      <c r="I51" s="47"/>
      <c r="J51" s="76">
        <f>+J50-Pasqyrë.!G47</f>
        <v>-42250</v>
      </c>
      <c r="K51" s="47"/>
      <c r="L51" s="47"/>
      <c r="M51" s="47"/>
      <c r="N51" s="47"/>
    </row>
    <row r="52" spans="1:14" x14ac:dyDescent="0.2">
      <c r="A52" s="47"/>
      <c r="B52" s="47"/>
      <c r="C52" s="47"/>
      <c r="D52" s="47"/>
      <c r="E52" s="60"/>
      <c r="F52" s="47"/>
      <c r="G52" s="59"/>
      <c r="H52" s="47"/>
      <c r="I52" s="47"/>
      <c r="J52" s="47"/>
      <c r="K52" s="47"/>
      <c r="L52" s="47"/>
      <c r="M52" s="47"/>
      <c r="N52" s="59"/>
    </row>
    <row r="53" spans="1:14" x14ac:dyDescent="0.2">
      <c r="C53" s="61"/>
      <c r="F53" s="62"/>
      <c r="G53" s="63"/>
      <c r="H53" s="51"/>
    </row>
    <row r="54" spans="1:14" x14ac:dyDescent="0.2">
      <c r="C54" s="64"/>
      <c r="F54" s="65"/>
      <c r="G54" s="66"/>
      <c r="I54" s="73" t="s">
        <v>59</v>
      </c>
      <c r="J54" s="82">
        <v>294600</v>
      </c>
    </row>
    <row r="55" spans="1:14" x14ac:dyDescent="0.2">
      <c r="C55" s="51"/>
      <c r="D55" s="51"/>
      <c r="F55" s="51"/>
      <c r="G55" s="51"/>
      <c r="I55" s="74" t="s">
        <v>21</v>
      </c>
      <c r="J55" s="78">
        <f>+J54-N50</f>
        <v>294600</v>
      </c>
      <c r="M55" s="63"/>
    </row>
    <row r="56" spans="1:14" x14ac:dyDescent="0.2">
      <c r="I56" s="73"/>
      <c r="K56" s="63"/>
    </row>
    <row r="57" spans="1:14" x14ac:dyDescent="0.2">
      <c r="C57" s="51"/>
      <c r="I57" s="73" t="s">
        <v>60</v>
      </c>
    </row>
    <row r="62" spans="1:14" ht="19" x14ac:dyDescent="0.2">
      <c r="A62" s="75" t="str">
        <f>+Pasqyrë.!H31</f>
        <v>...</v>
      </c>
      <c r="B62" s="47"/>
      <c r="F62" s="49"/>
      <c r="G62" s="49"/>
      <c r="H62" s="50"/>
      <c r="I62" s="50"/>
    </row>
    <row r="63" spans="1:14" x14ac:dyDescent="0.2">
      <c r="G63" s="51"/>
    </row>
    <row r="64" spans="1:14" x14ac:dyDescent="0.2">
      <c r="A64" s="47"/>
      <c r="B64" s="47"/>
      <c r="C64" s="50"/>
      <c r="D64" s="50"/>
      <c r="J64" s="50"/>
      <c r="K64" s="50"/>
      <c r="L64" s="50"/>
      <c r="M64" s="50"/>
      <c r="N64" s="50"/>
    </row>
    <row r="65" spans="1:14" x14ac:dyDescent="0.2">
      <c r="A65" s="47"/>
      <c r="B65" s="47"/>
      <c r="C65" s="50"/>
      <c r="D65" s="50"/>
      <c r="J65" s="50"/>
      <c r="K65" s="50"/>
      <c r="L65" s="50"/>
      <c r="M65" s="50"/>
      <c r="N65" s="50"/>
    </row>
    <row r="66" spans="1:14" x14ac:dyDescent="0.2">
      <c r="A66" s="52" t="s">
        <v>44</v>
      </c>
      <c r="B66" s="67"/>
      <c r="C66" s="53"/>
      <c r="D66" s="53"/>
      <c r="E66" s="53"/>
      <c r="F66" s="53"/>
      <c r="G66" s="53"/>
      <c r="H66" s="53"/>
      <c r="I66" s="53"/>
      <c r="J66" s="54"/>
      <c r="K66" s="52" t="s">
        <v>45</v>
      </c>
      <c r="L66" s="53"/>
      <c r="M66" s="53"/>
      <c r="N66" s="54"/>
    </row>
    <row r="67" spans="1:14" ht="45" x14ac:dyDescent="0.2">
      <c r="A67" s="42" t="s">
        <v>46</v>
      </c>
      <c r="B67" s="42" t="s">
        <v>58</v>
      </c>
      <c r="C67" s="43" t="s">
        <v>47</v>
      </c>
      <c r="D67" s="43" t="s">
        <v>48</v>
      </c>
      <c r="E67" s="43" t="s">
        <v>49</v>
      </c>
      <c r="F67" s="43" t="s">
        <v>50</v>
      </c>
      <c r="G67" s="43" t="s">
        <v>51</v>
      </c>
      <c r="H67" s="43" t="s">
        <v>52</v>
      </c>
      <c r="I67" s="43" t="s">
        <v>53</v>
      </c>
      <c r="J67" s="43" t="s">
        <v>24</v>
      </c>
      <c r="K67" s="43" t="s">
        <v>54</v>
      </c>
      <c r="L67" s="43" t="s">
        <v>55</v>
      </c>
      <c r="M67" s="43" t="s">
        <v>56</v>
      </c>
      <c r="N67" s="43" t="s">
        <v>57</v>
      </c>
    </row>
    <row r="68" spans="1:14" x14ac:dyDescent="0.2">
      <c r="A68" s="42">
        <v>1</v>
      </c>
      <c r="B68" s="42" t="s">
        <v>7</v>
      </c>
      <c r="C68" s="44"/>
      <c r="D68" s="45"/>
      <c r="E68" s="45">
        <f t="shared" ref="E68:E69" si="64">ROUND(F68+G68,0)</f>
        <v>0</v>
      </c>
      <c r="F68" s="45">
        <f t="shared" ref="F68:F69" si="65">ROUND(D68*0.15,0)</f>
        <v>0</v>
      </c>
      <c r="G68" s="45">
        <f t="shared" ref="G68:G69" si="66">ROUND(D68*0.095,0)</f>
        <v>0</v>
      </c>
      <c r="H68" s="45">
        <f t="shared" ref="H68:H69" si="67">ROUND(C68*0.034,0)</f>
        <v>0</v>
      </c>
      <c r="I68" s="45">
        <f t="shared" ref="I68:I69" si="68">C68</f>
        <v>0</v>
      </c>
      <c r="J68" s="45">
        <f t="shared" ref="J68:J69" si="69">ROUND(IF(I68&lt;30000,0,IF(I68&lt;150000,(I68-30000)*13%,(I68-150000)*23%+15600)),0)</f>
        <v>0</v>
      </c>
      <c r="K68" s="45">
        <f t="shared" ref="K68:K69" si="70">G68+H68/2+J68</f>
        <v>0</v>
      </c>
      <c r="L68" s="45">
        <f t="shared" ref="L68:L69" si="71">F68+H68/2</f>
        <v>0</v>
      </c>
      <c r="M68" s="45">
        <f t="shared" ref="M68:M69" si="72">L68+K68</f>
        <v>0</v>
      </c>
      <c r="N68" s="45">
        <f t="shared" ref="N68:N69" si="73">ROUND(C68-K68,0)</f>
        <v>0</v>
      </c>
    </row>
    <row r="69" spans="1:14" x14ac:dyDescent="0.2">
      <c r="A69" s="42">
        <v>2</v>
      </c>
      <c r="B69" s="42" t="s">
        <v>8</v>
      </c>
      <c r="C69" s="44"/>
      <c r="D69" s="45"/>
      <c r="E69" s="45">
        <f t="shared" si="64"/>
        <v>0</v>
      </c>
      <c r="F69" s="45">
        <f t="shared" si="65"/>
        <v>0</v>
      </c>
      <c r="G69" s="45">
        <f t="shared" si="66"/>
        <v>0</v>
      </c>
      <c r="H69" s="45">
        <f t="shared" si="67"/>
        <v>0</v>
      </c>
      <c r="I69" s="45">
        <f t="shared" si="68"/>
        <v>0</v>
      </c>
      <c r="J69" s="45">
        <f t="shared" si="69"/>
        <v>0</v>
      </c>
      <c r="K69" s="45">
        <f t="shared" si="70"/>
        <v>0</v>
      </c>
      <c r="L69" s="45">
        <f t="shared" si="71"/>
        <v>0</v>
      </c>
      <c r="M69" s="45">
        <f t="shared" si="72"/>
        <v>0</v>
      </c>
      <c r="N69" s="45">
        <f t="shared" si="73"/>
        <v>0</v>
      </c>
    </row>
    <row r="70" spans="1:14" x14ac:dyDescent="0.2">
      <c r="A70" s="42">
        <v>3</v>
      </c>
      <c r="B70" s="42" t="s">
        <v>9</v>
      </c>
      <c r="C70" s="44"/>
      <c r="D70" s="45"/>
      <c r="E70" s="45">
        <f>ROUND(F70+G70,0)</f>
        <v>0</v>
      </c>
      <c r="F70" s="45">
        <f>ROUND(D70*0.15,0)</f>
        <v>0</v>
      </c>
      <c r="G70" s="45">
        <f>ROUND(D70*0.095,0)</f>
        <v>0</v>
      </c>
      <c r="H70" s="45">
        <f>ROUND(C70*0.034,0)</f>
        <v>0</v>
      </c>
      <c r="I70" s="45">
        <f>C70</f>
        <v>0</v>
      </c>
      <c r="J70" s="45">
        <f>ROUND(IF(I70&lt;30000,0,IF(I70&lt;150000,(I70-30000)*13%,(I70-150000)*23%+15600)),0)</f>
        <v>0</v>
      </c>
      <c r="K70" s="45">
        <f>G70+H70/2+J70</f>
        <v>0</v>
      </c>
      <c r="L70" s="45">
        <f>F70+H70/2</f>
        <v>0</v>
      </c>
      <c r="M70" s="45">
        <f>L70+K70</f>
        <v>0</v>
      </c>
      <c r="N70" s="45">
        <f>ROUND(C70-K70,0)</f>
        <v>0</v>
      </c>
    </row>
    <row r="71" spans="1:14" x14ac:dyDescent="0.2">
      <c r="A71" s="42">
        <v>4</v>
      </c>
      <c r="B71" s="42" t="s">
        <v>10</v>
      </c>
      <c r="C71" s="44"/>
      <c r="D71" s="45"/>
      <c r="E71" s="45">
        <f>ROUND(F71+G71,0)</f>
        <v>0</v>
      </c>
      <c r="F71" s="45">
        <f>ROUND(D71*0.15,0)</f>
        <v>0</v>
      </c>
      <c r="G71" s="45">
        <f>ROUND(D71*0.095,0)</f>
        <v>0</v>
      </c>
      <c r="H71" s="45">
        <f>ROUND(C71*0.034,0)</f>
        <v>0</v>
      </c>
      <c r="I71" s="45">
        <f>C71</f>
        <v>0</v>
      </c>
      <c r="J71" s="45">
        <f>ROUND(IF(I71&lt;30000,0,IF(I71&lt;150000,(I71-30000)*13%,(I71-150000)*23%+15600)),0)</f>
        <v>0</v>
      </c>
      <c r="K71" s="45">
        <f>G71+H71/2+J71</f>
        <v>0</v>
      </c>
      <c r="L71" s="45">
        <f>F71+H71/2</f>
        <v>0</v>
      </c>
      <c r="M71" s="45">
        <f>L71+K71</f>
        <v>0</v>
      </c>
      <c r="N71" s="45">
        <f>ROUND(C71-K71,0)</f>
        <v>0</v>
      </c>
    </row>
    <row r="72" spans="1:14" x14ac:dyDescent="0.2">
      <c r="A72" s="42">
        <v>5</v>
      </c>
      <c r="B72" s="42" t="s">
        <v>11</v>
      </c>
      <c r="C72" s="44"/>
      <c r="D72" s="45"/>
      <c r="E72" s="45">
        <f t="shared" ref="E72:E79" si="74">ROUND(F72+G72,0)</f>
        <v>0</v>
      </c>
      <c r="F72" s="45">
        <f t="shared" ref="F72:F79" si="75">ROUND(D72*0.15,0)</f>
        <v>0</v>
      </c>
      <c r="G72" s="45">
        <f t="shared" ref="G72:G79" si="76">ROUND(D72*0.095,0)</f>
        <v>0</v>
      </c>
      <c r="H72" s="45">
        <f t="shared" ref="H72:H79" si="77">ROUND(C72*0.034,0)</f>
        <v>0</v>
      </c>
      <c r="I72" s="45">
        <f t="shared" ref="I72:I79" si="78">C72</f>
        <v>0</v>
      </c>
      <c r="J72" s="45">
        <f t="shared" ref="J72:J79" si="79">ROUND(IF(I72&lt;30000,0,IF(I72&lt;150000,(I72-30000)*13%,(I72-150000)*23%+15600)),0)</f>
        <v>0</v>
      </c>
      <c r="K72" s="45">
        <f t="shared" ref="K72:K79" si="80">G72+H72/2+J72</f>
        <v>0</v>
      </c>
      <c r="L72" s="45">
        <f t="shared" ref="L72:L79" si="81">F72+H72/2</f>
        <v>0</v>
      </c>
      <c r="M72" s="45">
        <f t="shared" ref="M72:M79" si="82">L72+K72</f>
        <v>0</v>
      </c>
      <c r="N72" s="45">
        <f t="shared" ref="N72:N79" si="83">ROUND(C72-K72,0)</f>
        <v>0</v>
      </c>
    </row>
    <row r="73" spans="1:14" x14ac:dyDescent="0.2">
      <c r="A73" s="42">
        <v>6</v>
      </c>
      <c r="B73" s="42" t="s">
        <v>12</v>
      </c>
      <c r="C73" s="44"/>
      <c r="D73" s="45"/>
      <c r="E73" s="45">
        <f t="shared" si="74"/>
        <v>0</v>
      </c>
      <c r="F73" s="45">
        <f t="shared" si="75"/>
        <v>0</v>
      </c>
      <c r="G73" s="45">
        <f t="shared" si="76"/>
        <v>0</v>
      </c>
      <c r="H73" s="45">
        <f t="shared" si="77"/>
        <v>0</v>
      </c>
      <c r="I73" s="45">
        <f t="shared" si="78"/>
        <v>0</v>
      </c>
      <c r="J73" s="45">
        <f t="shared" si="79"/>
        <v>0</v>
      </c>
      <c r="K73" s="45">
        <f t="shared" si="80"/>
        <v>0</v>
      </c>
      <c r="L73" s="45">
        <f t="shared" si="81"/>
        <v>0</v>
      </c>
      <c r="M73" s="45">
        <f t="shared" si="82"/>
        <v>0</v>
      </c>
      <c r="N73" s="45">
        <f t="shared" si="83"/>
        <v>0</v>
      </c>
    </row>
    <row r="74" spans="1:14" x14ac:dyDescent="0.2">
      <c r="A74" s="42">
        <v>7</v>
      </c>
      <c r="B74" s="42" t="s">
        <v>13</v>
      </c>
      <c r="C74" s="44"/>
      <c r="D74" s="45"/>
      <c r="E74" s="45">
        <f t="shared" si="74"/>
        <v>0</v>
      </c>
      <c r="F74" s="45">
        <f t="shared" si="75"/>
        <v>0</v>
      </c>
      <c r="G74" s="45">
        <f t="shared" si="76"/>
        <v>0</v>
      </c>
      <c r="H74" s="45">
        <f t="shared" si="77"/>
        <v>0</v>
      </c>
      <c r="I74" s="45">
        <f t="shared" si="78"/>
        <v>0</v>
      </c>
      <c r="J74" s="45">
        <f t="shared" si="79"/>
        <v>0</v>
      </c>
      <c r="K74" s="45">
        <f t="shared" si="80"/>
        <v>0</v>
      </c>
      <c r="L74" s="45">
        <f t="shared" si="81"/>
        <v>0</v>
      </c>
      <c r="M74" s="45">
        <f t="shared" si="82"/>
        <v>0</v>
      </c>
      <c r="N74" s="45">
        <f t="shared" si="83"/>
        <v>0</v>
      </c>
    </row>
    <row r="75" spans="1:14" x14ac:dyDescent="0.2">
      <c r="A75" s="42">
        <v>8</v>
      </c>
      <c r="B75" s="42" t="s">
        <v>14</v>
      </c>
      <c r="C75" s="44"/>
      <c r="D75" s="45"/>
      <c r="E75" s="45">
        <f t="shared" si="74"/>
        <v>0</v>
      </c>
      <c r="F75" s="45">
        <f t="shared" si="75"/>
        <v>0</v>
      </c>
      <c r="G75" s="45">
        <f t="shared" si="76"/>
        <v>0</v>
      </c>
      <c r="H75" s="45">
        <f t="shared" si="77"/>
        <v>0</v>
      </c>
      <c r="I75" s="45">
        <f t="shared" si="78"/>
        <v>0</v>
      </c>
      <c r="J75" s="45">
        <f t="shared" si="79"/>
        <v>0</v>
      </c>
      <c r="K75" s="45">
        <f t="shared" si="80"/>
        <v>0</v>
      </c>
      <c r="L75" s="45">
        <f t="shared" si="81"/>
        <v>0</v>
      </c>
      <c r="M75" s="45">
        <f t="shared" si="82"/>
        <v>0</v>
      </c>
      <c r="N75" s="45">
        <f t="shared" si="83"/>
        <v>0</v>
      </c>
    </row>
    <row r="76" spans="1:14" x14ac:dyDescent="0.2">
      <c r="A76" s="42">
        <v>9</v>
      </c>
      <c r="B76" s="42" t="s">
        <v>15</v>
      </c>
      <c r="C76" s="44"/>
      <c r="D76" s="45"/>
      <c r="E76" s="45">
        <f t="shared" si="74"/>
        <v>0</v>
      </c>
      <c r="F76" s="45">
        <f t="shared" si="75"/>
        <v>0</v>
      </c>
      <c r="G76" s="45">
        <f t="shared" si="76"/>
        <v>0</v>
      </c>
      <c r="H76" s="45">
        <f t="shared" si="77"/>
        <v>0</v>
      </c>
      <c r="I76" s="45">
        <f t="shared" si="78"/>
        <v>0</v>
      </c>
      <c r="J76" s="45">
        <f t="shared" si="79"/>
        <v>0</v>
      </c>
      <c r="K76" s="45">
        <f t="shared" si="80"/>
        <v>0</v>
      </c>
      <c r="L76" s="45">
        <f t="shared" si="81"/>
        <v>0</v>
      </c>
      <c r="M76" s="45">
        <f t="shared" si="82"/>
        <v>0</v>
      </c>
      <c r="N76" s="45">
        <f t="shared" si="83"/>
        <v>0</v>
      </c>
    </row>
    <row r="77" spans="1:14" x14ac:dyDescent="0.2">
      <c r="A77" s="42">
        <v>10</v>
      </c>
      <c r="B77" s="42" t="s">
        <v>16</v>
      </c>
      <c r="C77" s="44"/>
      <c r="D77" s="45"/>
      <c r="E77" s="72">
        <f t="shared" si="74"/>
        <v>0</v>
      </c>
      <c r="F77" s="45">
        <f t="shared" si="75"/>
        <v>0</v>
      </c>
      <c r="G77" s="45">
        <f t="shared" si="76"/>
        <v>0</v>
      </c>
      <c r="H77" s="45">
        <f t="shared" si="77"/>
        <v>0</v>
      </c>
      <c r="I77" s="45">
        <f t="shared" si="78"/>
        <v>0</v>
      </c>
      <c r="J77" s="45">
        <f t="shared" si="79"/>
        <v>0</v>
      </c>
      <c r="K77" s="45">
        <f t="shared" si="80"/>
        <v>0</v>
      </c>
      <c r="L77" s="45">
        <f t="shared" si="81"/>
        <v>0</v>
      </c>
      <c r="M77" s="45">
        <f t="shared" si="82"/>
        <v>0</v>
      </c>
      <c r="N77" s="45">
        <f t="shared" si="83"/>
        <v>0</v>
      </c>
    </row>
    <row r="78" spans="1:14" x14ac:dyDescent="0.2">
      <c r="A78" s="42">
        <v>11</v>
      </c>
      <c r="B78" s="42" t="s">
        <v>17</v>
      </c>
      <c r="C78" s="44"/>
      <c r="D78" s="45"/>
      <c r="E78" s="72">
        <f t="shared" si="74"/>
        <v>0</v>
      </c>
      <c r="F78" s="45">
        <f t="shared" si="75"/>
        <v>0</v>
      </c>
      <c r="G78" s="45">
        <f t="shared" si="76"/>
        <v>0</v>
      </c>
      <c r="H78" s="45">
        <f t="shared" si="77"/>
        <v>0</v>
      </c>
      <c r="I78" s="45">
        <f t="shared" si="78"/>
        <v>0</v>
      </c>
      <c r="J78" s="45">
        <f t="shared" si="79"/>
        <v>0</v>
      </c>
      <c r="K78" s="45">
        <f t="shared" si="80"/>
        <v>0</v>
      </c>
      <c r="L78" s="45">
        <f t="shared" si="81"/>
        <v>0</v>
      </c>
      <c r="M78" s="45">
        <f t="shared" si="82"/>
        <v>0</v>
      </c>
      <c r="N78" s="45">
        <f t="shared" si="83"/>
        <v>0</v>
      </c>
    </row>
    <row r="79" spans="1:14" x14ac:dyDescent="0.2">
      <c r="A79" s="42">
        <v>12</v>
      </c>
      <c r="B79" s="42" t="s">
        <v>18</v>
      </c>
      <c r="C79" s="44"/>
      <c r="D79" s="45">
        <f t="shared" ref="D79" si="84">IF(C79&gt;=114670,114670,IF(AND(C79&gt;0,C79&lt;114670),0+C79,0))</f>
        <v>0</v>
      </c>
      <c r="E79" s="72">
        <f t="shared" si="74"/>
        <v>0</v>
      </c>
      <c r="F79" s="45">
        <f t="shared" si="75"/>
        <v>0</v>
      </c>
      <c r="G79" s="45">
        <f t="shared" si="76"/>
        <v>0</v>
      </c>
      <c r="H79" s="45">
        <f t="shared" si="77"/>
        <v>0</v>
      </c>
      <c r="I79" s="45">
        <f t="shared" si="78"/>
        <v>0</v>
      </c>
      <c r="J79" s="45">
        <f t="shared" si="79"/>
        <v>0</v>
      </c>
      <c r="K79" s="45">
        <f t="shared" si="80"/>
        <v>0</v>
      </c>
      <c r="L79" s="45">
        <f t="shared" si="81"/>
        <v>0</v>
      </c>
      <c r="M79" s="45">
        <f t="shared" si="82"/>
        <v>0</v>
      </c>
      <c r="N79" s="45">
        <f t="shared" si="83"/>
        <v>0</v>
      </c>
    </row>
    <row r="80" spans="1:14" x14ac:dyDescent="0.2">
      <c r="A80" s="69"/>
      <c r="B80" s="69"/>
      <c r="C80" s="70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</row>
    <row r="81" spans="1:14" ht="15" thickBot="1" x14ac:dyDescent="0.25">
      <c r="A81" s="56" t="s">
        <v>19</v>
      </c>
      <c r="B81" s="68"/>
      <c r="C81" s="57">
        <f t="shared" ref="C81:N81" si="85">SUM(C68:C79)</f>
        <v>0</v>
      </c>
      <c r="D81" s="57">
        <f t="shared" si="85"/>
        <v>0</v>
      </c>
      <c r="E81" s="77">
        <f t="shared" si="85"/>
        <v>0</v>
      </c>
      <c r="F81" s="57">
        <f t="shared" si="85"/>
        <v>0</v>
      </c>
      <c r="G81" s="57">
        <f t="shared" si="85"/>
        <v>0</v>
      </c>
      <c r="H81" s="77">
        <f t="shared" si="85"/>
        <v>0</v>
      </c>
      <c r="I81" s="57">
        <f t="shared" si="85"/>
        <v>0</v>
      </c>
      <c r="J81" s="79">
        <f t="shared" si="85"/>
        <v>0</v>
      </c>
      <c r="K81" s="57">
        <f t="shared" si="85"/>
        <v>0</v>
      </c>
      <c r="L81" s="57">
        <f t="shared" si="85"/>
        <v>0</v>
      </c>
      <c r="M81" s="57">
        <f t="shared" si="85"/>
        <v>0</v>
      </c>
      <c r="N81" s="57">
        <f t="shared" si="85"/>
        <v>0</v>
      </c>
    </row>
    <row r="82" spans="1:14" x14ac:dyDescent="0.2">
      <c r="A82" s="47"/>
      <c r="B82" s="47"/>
      <c r="C82" s="47"/>
      <c r="D82" s="47"/>
      <c r="E82" s="47"/>
      <c r="F82" s="59"/>
      <c r="G82" s="47"/>
      <c r="H82" s="47"/>
      <c r="I82" s="47"/>
      <c r="J82" s="76">
        <f>+J81-Pasqyrë.!I47</f>
        <v>0</v>
      </c>
      <c r="K82" s="47"/>
      <c r="L82" s="47"/>
      <c r="M82" s="47"/>
      <c r="N82" s="47"/>
    </row>
    <row r="83" spans="1:14" x14ac:dyDescent="0.2">
      <c r="A83" s="47"/>
      <c r="B83" s="47"/>
      <c r="C83" s="47"/>
      <c r="D83" s="47"/>
      <c r="E83" s="60"/>
      <c r="F83" s="47"/>
      <c r="G83" s="59"/>
      <c r="H83" s="47"/>
      <c r="I83" s="73" t="s">
        <v>59</v>
      </c>
      <c r="J83" s="80">
        <v>8400</v>
      </c>
      <c r="K83" s="47" t="s">
        <v>6</v>
      </c>
      <c r="L83" s="47"/>
      <c r="M83" s="47"/>
      <c r="N83" s="59"/>
    </row>
    <row r="84" spans="1:14" x14ac:dyDescent="0.2">
      <c r="C84" s="61"/>
      <c r="F84" s="62"/>
      <c r="G84" s="63"/>
      <c r="H84" s="51"/>
      <c r="J84" s="85">
        <v>122</v>
      </c>
      <c r="K84" s="48" t="s">
        <v>5</v>
      </c>
    </row>
    <row r="85" spans="1:14" x14ac:dyDescent="0.2">
      <c r="C85" s="64"/>
      <c r="F85" s="65"/>
      <c r="G85" s="66"/>
      <c r="J85" s="51">
        <f>+J84*J83</f>
        <v>1024800</v>
      </c>
      <c r="K85" s="48" t="s">
        <v>23</v>
      </c>
    </row>
    <row r="86" spans="1:14" x14ac:dyDescent="0.2">
      <c r="C86" s="51"/>
      <c r="D86" s="51"/>
      <c r="F86" s="51"/>
      <c r="G86" s="51"/>
      <c r="I86" s="74" t="s">
        <v>21</v>
      </c>
      <c r="J86" s="78">
        <f>+J85-N81</f>
        <v>1024800</v>
      </c>
      <c r="M86" s="63"/>
    </row>
    <row r="87" spans="1:14" x14ac:dyDescent="0.2">
      <c r="I87" s="73"/>
      <c r="K87" s="63"/>
    </row>
    <row r="88" spans="1:14" x14ac:dyDescent="0.2">
      <c r="C88" s="51"/>
      <c r="I88" s="73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4" sqref="E24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Pasqyrë.</vt:lpstr>
      <vt:lpstr>Llogaritje shtesë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2025-02-20T13:35:46Z</cp:lastPrinted>
  <dcterms:created xsi:type="dcterms:W3CDTF">2006-09-16T00:00:00Z</dcterms:created>
  <dcterms:modified xsi:type="dcterms:W3CDTF">2025-02-20T13:36:00Z</dcterms:modified>
</cp:coreProperties>
</file>