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filterPrivacy="1" hidePivotFieldList="1" defaultThemeVersion="124226"/>
  <xr:revisionPtr revIDLastSave="0" documentId="13_ncr:1_{CAA23251-3093-734E-AC0E-149B7F3ACB9E}" xr6:coauthVersionLast="47" xr6:coauthVersionMax="47" xr10:uidLastSave="{00000000-0000-0000-0000-000000000000}"/>
  <bookViews>
    <workbookView xWindow="11420" yWindow="1940" windowWidth="28560" windowHeight="24980" xr2:uid="{00000000-000D-0000-FFFF-FFFF00000000}"/>
  </bookViews>
  <sheets>
    <sheet name="Pasqyrë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K23" i="1"/>
  <c r="M22" i="1"/>
  <c r="L22" i="1"/>
  <c r="K22" i="1"/>
  <c r="M21" i="1"/>
  <c r="L21" i="1"/>
  <c r="K21" i="1"/>
  <c r="J15" i="1"/>
  <c r="K14" i="1"/>
  <c r="J14" i="1"/>
  <c r="C74" i="1" l="1"/>
  <c r="D64" i="1"/>
  <c r="G45" i="1" l="1"/>
  <c r="G44" i="1"/>
  <c r="G43" i="1"/>
  <c r="G42" i="1"/>
  <c r="G41" i="1"/>
  <c r="G40" i="1"/>
  <c r="G39" i="1"/>
  <c r="G38" i="1"/>
  <c r="G37" i="1"/>
  <c r="G36" i="1"/>
  <c r="G35" i="1"/>
  <c r="G34" i="1"/>
  <c r="E45" i="1"/>
  <c r="E44" i="1"/>
  <c r="E43" i="1"/>
  <c r="E42" i="1"/>
  <c r="E41" i="1"/>
  <c r="E40" i="1"/>
  <c r="E39" i="1"/>
  <c r="E38" i="1"/>
  <c r="E37" i="1"/>
  <c r="E36" i="1"/>
  <c r="E35" i="1"/>
  <c r="E34" i="1"/>
  <c r="J64" i="1" l="1"/>
  <c r="J63" i="1"/>
  <c r="K63" i="1" l="1"/>
  <c r="G74" i="1" s="1"/>
  <c r="K64" i="1"/>
  <c r="G75" i="1" s="1"/>
  <c r="H75" i="1" s="1"/>
  <c r="I45" i="1"/>
  <c r="I44" i="1"/>
  <c r="I43" i="1"/>
  <c r="I42" i="1"/>
  <c r="I41" i="1"/>
  <c r="I40" i="1"/>
  <c r="I39" i="1"/>
  <c r="I38" i="1"/>
  <c r="I37" i="1"/>
  <c r="I36" i="1"/>
  <c r="I35" i="1"/>
  <c r="I34" i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H47" i="1"/>
  <c r="F47" i="1"/>
  <c r="D47" i="1"/>
  <c r="E74" i="1" l="1"/>
  <c r="E75" i="1"/>
  <c r="L42" i="1"/>
  <c r="M42" i="1" s="1"/>
  <c r="L38" i="1"/>
  <c r="M38" i="1" s="1"/>
  <c r="L40" i="1"/>
  <c r="M40" i="1" s="1"/>
  <c r="L44" i="1"/>
  <c r="M44" i="1" s="1"/>
  <c r="L36" i="1"/>
  <c r="M36" i="1" s="1"/>
  <c r="E47" i="1"/>
  <c r="L35" i="1"/>
  <c r="M35" i="1" s="1"/>
  <c r="L39" i="1"/>
  <c r="M39" i="1" s="1"/>
  <c r="L43" i="1"/>
  <c r="M43" i="1" s="1"/>
  <c r="L37" i="1"/>
  <c r="M37" i="1" s="1"/>
  <c r="L41" i="1"/>
  <c r="M41" i="1" s="1"/>
  <c r="I47" i="1"/>
  <c r="L45" i="1"/>
  <c r="M45" i="1" s="1"/>
  <c r="G47" i="1"/>
  <c r="L34" i="1"/>
  <c r="M34" i="1" s="1"/>
  <c r="J47" i="1"/>
  <c r="E73" i="1" s="1"/>
  <c r="K47" i="1"/>
  <c r="H54" i="1" s="1"/>
  <c r="G73" i="1" l="1"/>
  <c r="C53" i="1"/>
  <c r="M47" i="1"/>
  <c r="L47" i="1"/>
  <c r="J54" i="1" s="1"/>
  <c r="L54" i="1" s="1"/>
  <c r="F73" i="1" l="1"/>
  <c r="H73" i="1" s="1"/>
  <c r="H50" i="1"/>
  <c r="E77" i="1" l="1"/>
  <c r="K67" i="1"/>
  <c r="E78" i="1" l="1"/>
  <c r="G77" i="1" l="1"/>
  <c r="G78" i="1" s="1"/>
  <c r="F77" i="1"/>
  <c r="F78" i="1" s="1"/>
  <c r="H74" i="1" l="1"/>
  <c r="H77" i="1" s="1"/>
  <c r="H78" i="1" s="1"/>
</calcChain>
</file>

<file path=xl/sharedStrings.xml><?xml version="1.0" encoding="utf-8"?>
<sst xmlns="http://schemas.openxmlformats.org/spreadsheetml/2006/main" count="110" uniqueCount="76">
  <si>
    <t>#</t>
  </si>
  <si>
    <t>Bruto</t>
  </si>
  <si>
    <t>Tatimi</t>
  </si>
  <si>
    <t>Kursi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</si>
  <si>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</si>
  <si>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</si>
  <si>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</si>
  <si>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</si>
  <si>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</si>
  <si>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</si>
  <si>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</si>
  <si>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</si>
  <si>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</si>
  <si>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</si>
  <si>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</si>
  <si>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</si>
  <si>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</si>
  <si>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>Tatim (Paguar)</t>
  </si>
  <si>
    <t>Tatimi (detyrim)</t>
  </si>
  <si>
    <t>Lekë</t>
  </si>
  <si>
    <t>1. Të dhëna</t>
  </si>
  <si>
    <t>Të ardhura të tjera (veç dividentit); tatimi 15%</t>
  </si>
  <si>
    <t xml:space="preserve"> Në rastet e dy (ose më shumë) punësimeve, shuma totale  mujore e pagave konsiderohet, si pagë e vetme, mbi të cilën llogarite tatimi.</t>
  </si>
  <si>
    <t>B. Llogaritja e tatimit mbi të ardhurat nga punësimi (arsyeja përse do të paguhet tatim shtesë)</t>
  </si>
  <si>
    <t xml:space="preserve">llogaritet në bazë të shkallëve tatimore (si në fillim të këtij raporti) tatimi i pagueshëm rezulton të jetë më i madh. Sipas llogaritjeve, tatimi i pagueshëm, është </t>
  </si>
  <si>
    <t xml:space="preserve">ii) Në momentin e plotësimit të deklaratës individuale, të gjitha të ardhurat mujore nga punësimi, konsiderohen si një pagë e vetme. Meqenëse tatimi mbi pagën, </t>
  </si>
  <si>
    <t>A. Norma e tatimit</t>
  </si>
  <si>
    <t>Të ardhura</t>
  </si>
  <si>
    <t>Paguesi</t>
  </si>
  <si>
    <t>Monedha</t>
  </si>
  <si>
    <t>Tatimi (15%)</t>
  </si>
  <si>
    <t>(Lekë)</t>
  </si>
  <si>
    <t>2. Plotësimi i deklaratës individuale</t>
  </si>
  <si>
    <t>Zëri</t>
  </si>
  <si>
    <t>Të ardhura nga punësimi</t>
  </si>
  <si>
    <t>Shuma</t>
  </si>
  <si>
    <t>Tatimi i paguar</t>
  </si>
  <si>
    <t>Tatimi për tu paguar</t>
  </si>
  <si>
    <t>Tatimi i pagueshëm</t>
  </si>
  <si>
    <t>Tatim                      (I pagueshëm)</t>
  </si>
  <si>
    <t>i) Sipas deklarimeve indidivuale, rregullisht tatimi i mbajtur nga paga dhe paguar është</t>
  </si>
  <si>
    <t>shuma</t>
  </si>
  <si>
    <t xml:space="preserve">iii) Prandaj, shuma shtesë për tu paguar, për të ardhurat nga punësimi është </t>
  </si>
  <si>
    <t>Minus</t>
  </si>
  <si>
    <t>Baraz</t>
  </si>
  <si>
    <t>Përgatiti</t>
  </si>
  <si>
    <t>iv) Ky detyrim duhet të paguhet brenda datës 30 Prill 2023.</t>
  </si>
  <si>
    <t>C. Deklarimi për të ardhurat e tjera (pa efekt në detyrimin për tu paguar, sepse tatimi është mbajtur në burim)</t>
  </si>
  <si>
    <t>...</t>
  </si>
  <si>
    <t>Nga</t>
  </si>
  <si>
    <t>Më shumë</t>
  </si>
  <si>
    <t>E ardhura nga paga në lekë/muaj</t>
  </si>
  <si>
    <t>E ardhura e tatueshme në lekë/muaj</t>
  </si>
  <si>
    <t>Norma tatimore në përqindje/mujore</t>
  </si>
  <si>
    <t>Deri në</t>
  </si>
  <si>
    <t>Puna e parë</t>
  </si>
  <si>
    <t>Puna e dytë</t>
  </si>
  <si>
    <t>AlProfit Consult</t>
  </si>
  <si>
    <t>Llogaritje për deklaratën individuale 2024</t>
  </si>
  <si>
    <t>20.02.2025</t>
  </si>
  <si>
    <t>Qira</t>
  </si>
  <si>
    <t>Individi ...</t>
  </si>
  <si>
    <t>Jashtë vendit</t>
  </si>
  <si>
    <t>Kompania jashtë vendit</t>
  </si>
  <si>
    <t>Skema aktuale: deri Dhjetor 2024</t>
  </si>
  <si>
    <t>Skema e ndryshuar: Nga Janari 2025</t>
  </si>
  <si>
    <t>Baza Vjetore</t>
  </si>
  <si>
    <t>Baza Mujore</t>
  </si>
  <si>
    <t>Norma tatimore</t>
  </si>
  <si>
    <t>Deri</t>
  </si>
  <si>
    <t>Pa limit</t>
  </si>
  <si>
    <t>13% të shumës mbi 35,000 lekë</t>
  </si>
  <si>
    <t>Zbritjet tatimore</t>
  </si>
  <si>
    <t xml:space="preserve">13% e shumës mbi 30,000 lekë </t>
  </si>
  <si>
    <t xml:space="preserve">22,100 Lek + 23% e shumës mbi 200,000 Lekë </t>
  </si>
  <si>
    <t>Zbritja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</si>
</sst>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_ ;_ * \(#,##0\)_ ;_ * &quot;-&quot;_)_ ;_ @_ "/>
    <numFmt numFmtId="164" formatCode="_-* #,##0.00_-;\-* #,##0.00_-;_-* &quot;-&quot;??_-;_-@_-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u/>
      <sz val="10.55"/>
      <color theme="1"/>
      <name val="Calibri"/>
      <family val="2"/>
      <scheme val="minor"/>
    </font>
    <font>
      <sz val="10.55"/>
      <color rgb="FFFF0000"/>
      <name val="Calibri"/>
      <family val="2"/>
      <scheme val="minor"/>
    </font>
    <font>
      <b/>
      <sz val="10.55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.55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0.55"/>
      <color rgb="FF7030A0"/>
      <name val="Calibri"/>
      <family val="2"/>
      <scheme val="minor"/>
    </font>
    <font>
      <b/>
      <u/>
      <sz val="10.55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FF"/>
      <name val="Calibri"/>
      <family val="2"/>
      <scheme val="minor"/>
    </font>
    <font>
      <u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5" fontId="5" fillId="0" borderId="2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4" fillId="0" borderId="0" xfId="0" applyFont="1" applyAlignment="1">
      <alignment vertical="center" shrinkToFit="1"/>
    </xf>
    <xf numFmtId="165" fontId="4" fillId="0" borderId="2" xfId="0" applyNumberFormat="1" applyFont="1" applyBorder="1" applyAlignment="1">
      <alignment vertical="center" shrinkToFit="1"/>
    </xf>
    <xf numFmtId="165" fontId="4" fillId="0" borderId="1" xfId="0" applyNumberFormat="1" applyFont="1" applyBorder="1" applyAlignment="1">
      <alignment vertical="center" shrinkToFit="1"/>
    </xf>
    <xf numFmtId="165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0" fillId="0" borderId="0" xfId="0" applyNumberFormat="1" applyFont="1" applyAlignment="1">
      <alignment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165" fontId="10" fillId="0" borderId="0" xfId="1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13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65" fontId="5" fillId="0" borderId="0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5" fontId="5" fillId="0" borderId="5" xfId="1" applyNumberFormat="1" applyFont="1" applyBorder="1" applyAlignment="1">
      <alignment vertical="center"/>
    </xf>
    <xf numFmtId="41" fontId="5" fillId="0" borderId="0" xfId="2" applyFont="1" applyAlignment="1">
      <alignment vertical="center"/>
    </xf>
    <xf numFmtId="0" fontId="19" fillId="0" borderId="6" xfId="1" applyNumberFormat="1" applyFont="1" applyBorder="1" applyAlignment="1">
      <alignment horizontal="center" vertical="center" wrapText="1"/>
    </xf>
    <xf numFmtId="3" fontId="19" fillId="0" borderId="6" xfId="1" applyNumberFormat="1" applyFont="1" applyBorder="1" applyAlignment="1">
      <alignment horizontal="center" vertical="center" wrapText="1"/>
    </xf>
    <xf numFmtId="165" fontId="19" fillId="0" borderId="6" xfId="1" applyNumberFormat="1" applyFont="1" applyBorder="1" applyAlignment="1">
      <alignment horizontal="center" vertical="center" wrapText="1"/>
    </xf>
    <xf numFmtId="3" fontId="19" fillId="0" borderId="6" xfId="1" applyNumberFormat="1" applyFont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6" xfId="0" applyFill="1" applyBorder="1" applyAlignment="1">
      <alignment horizontal="center" vertical="center"/>
    </xf>
    <xf numFmtId="41" fontId="0" fillId="0" borderId="6" xfId="2" applyFont="1" applyBorder="1" applyAlignment="1">
      <alignment vertical="center"/>
    </xf>
    <xf numFmtId="41" fontId="0" fillId="0" borderId="0" xfId="2" applyFont="1" applyAlignment="1">
      <alignment vertical="center"/>
    </xf>
    <xf numFmtId="0" fontId="0" fillId="0" borderId="6" xfId="0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 shrinkToFit="1"/>
    </xf>
    <xf numFmtId="9" fontId="0" fillId="0" borderId="6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3" fontId="19" fillId="0" borderId="6" xfId="1" applyNumberFormat="1" applyFont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93"/>
  <sheetViews>
    <sheetView tabSelected="1" topLeftCell="A31" zoomScaleNormal="100" workbookViewId="0">
      <selection activeCell="G75" sqref="G75"/>
    </sheetView>
  </sheetViews>
  <sheetFormatPr baseColWidth="10" defaultColWidth="9.1640625" defaultRowHeight="15" x14ac:dyDescent="0.2"/>
  <cols>
    <col min="1" max="1" width="4" style="5" customWidth="1"/>
    <col min="2" max="2" width="10.33203125" style="5" customWidth="1"/>
    <col min="3" max="3" width="13.83203125" style="5" customWidth="1"/>
    <col min="4" max="4" width="10.33203125" style="5" customWidth="1"/>
    <col min="5" max="6" width="11.5" style="5" customWidth="1"/>
    <col min="7" max="13" width="10.33203125" style="5" customWidth="1"/>
    <col min="14" max="15" width="9.1640625" style="5"/>
    <col min="16" max="16" width="10.1640625" style="5" bestFit="1" customWidth="1"/>
    <col min="17" max="18" width="10.33203125" style="5" bestFit="1" customWidth="1"/>
    <col min="19" max="20" width="9.1640625" style="5"/>
    <col min="21" max="21" width="11.1640625" style="5" bestFit="1" customWidth="1"/>
    <col min="22" max="16384" width="9.1640625" style="5"/>
  </cols>
  <sheetData>
    <row r="2" spans="2:18" x14ac:dyDescent="0.2">
      <c r="B2" s="4" t="s">
        <v>57</v>
      </c>
    </row>
    <row r="3" spans="2:18" x14ac:dyDescent="0.2">
      <c r="B3" s="5" t="s">
        <v>58</v>
      </c>
    </row>
    <row r="4" spans="2:18" x14ac:dyDescent="0.2">
      <c r="M4" s="6" t="s">
        <v>59</v>
      </c>
    </row>
    <row r="6" spans="2:18" x14ac:dyDescent="0.2">
      <c r="B6" s="36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2:18" x14ac:dyDescent="0.2">
      <c r="B8" s="34" t="s">
        <v>26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10" spans="2:18" ht="16" x14ac:dyDescent="0.2">
      <c r="B10" s="60" t="s">
        <v>64</v>
      </c>
      <c r="C10" s="61"/>
      <c r="D10" s="61"/>
      <c r="E10" s="61"/>
      <c r="F10" s="61"/>
      <c r="G10" s="61"/>
      <c r="H10" s="60" t="s">
        <v>65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x14ac:dyDescent="0.2">
      <c r="B11" s="61"/>
      <c r="C11" s="61"/>
      <c r="D11" s="61"/>
      <c r="E11" s="61"/>
      <c r="F11" s="61"/>
      <c r="G11" s="61"/>
      <c r="I11" s="61"/>
      <c r="J11" s="61"/>
      <c r="K11" s="61"/>
      <c r="L11" s="61"/>
      <c r="M11" s="61"/>
    </row>
    <row r="12" spans="2:18" ht="15" customHeight="1" x14ac:dyDescent="0.2">
      <c r="B12" s="73" t="s">
        <v>51</v>
      </c>
      <c r="C12" s="73"/>
      <c r="D12" s="73" t="s">
        <v>52</v>
      </c>
      <c r="E12" s="73"/>
      <c r="F12" s="74" t="s">
        <v>53</v>
      </c>
      <c r="G12" s="61"/>
      <c r="H12" s="80" t="s">
        <v>66</v>
      </c>
      <c r="I12" s="81"/>
      <c r="J12" s="80" t="s">
        <v>67</v>
      </c>
      <c r="K12" s="81"/>
      <c r="L12" s="82" t="s">
        <v>68</v>
      </c>
      <c r="M12" s="61"/>
    </row>
    <row r="13" spans="2:18" ht="16" x14ac:dyDescent="0.2">
      <c r="B13" s="59" t="s">
        <v>49</v>
      </c>
      <c r="C13" s="59" t="s">
        <v>54</v>
      </c>
      <c r="D13" s="59" t="s">
        <v>49</v>
      </c>
      <c r="E13" s="59" t="s">
        <v>54</v>
      </c>
      <c r="F13" s="75"/>
      <c r="G13" s="61"/>
      <c r="H13" s="62" t="s">
        <v>49</v>
      </c>
      <c r="I13" s="62" t="s">
        <v>69</v>
      </c>
      <c r="J13" s="62" t="s">
        <v>49</v>
      </c>
      <c r="K13" s="62" t="s">
        <v>69</v>
      </c>
      <c r="L13" s="83"/>
      <c r="M13" s="61"/>
    </row>
    <row r="14" spans="2:18" x14ac:dyDescent="0.2">
      <c r="B14" s="55">
        <v>0</v>
      </c>
      <c r="C14" s="56">
        <v>50000</v>
      </c>
      <c r="D14" s="55">
        <v>0</v>
      </c>
      <c r="E14" s="57">
        <v>50000</v>
      </c>
      <c r="F14" s="67">
        <v>0</v>
      </c>
      <c r="G14" s="61"/>
      <c r="H14" s="63">
        <v>0</v>
      </c>
      <c r="I14" s="63">
        <v>2040000</v>
      </c>
      <c r="J14" s="63">
        <f>+H14/12</f>
        <v>0</v>
      </c>
      <c r="K14" s="63">
        <f>+I14/12</f>
        <v>170000</v>
      </c>
      <c r="L14" s="70">
        <v>0.13</v>
      </c>
      <c r="M14" s="61"/>
    </row>
    <row r="15" spans="2:18" x14ac:dyDescent="0.2">
      <c r="B15" s="84">
        <v>50001</v>
      </c>
      <c r="C15" s="84">
        <v>60000</v>
      </c>
      <c r="D15" s="55">
        <v>0</v>
      </c>
      <c r="E15" s="57">
        <v>35000</v>
      </c>
      <c r="F15" s="67">
        <v>0</v>
      </c>
      <c r="G15" s="61"/>
      <c r="H15" s="63">
        <v>2040001</v>
      </c>
      <c r="I15" s="63" t="s">
        <v>70</v>
      </c>
      <c r="J15" s="63">
        <f>+H15/12</f>
        <v>170000.08333333334</v>
      </c>
      <c r="K15" s="63" t="s">
        <v>70</v>
      </c>
      <c r="L15" s="70">
        <v>0.23</v>
      </c>
      <c r="M15" s="61"/>
    </row>
    <row r="16" spans="2:18" ht="16" x14ac:dyDescent="0.2">
      <c r="B16" s="85"/>
      <c r="C16" s="85"/>
      <c r="D16" s="56">
        <v>35000</v>
      </c>
      <c r="E16" s="57">
        <v>60000</v>
      </c>
      <c r="F16" s="68" t="s">
        <v>71</v>
      </c>
      <c r="G16" s="61"/>
      <c r="H16" s="60" t="s">
        <v>72</v>
      </c>
      <c r="I16" s="64"/>
      <c r="J16" s="64"/>
      <c r="K16" s="64"/>
      <c r="L16" s="61"/>
      <c r="M16" s="61"/>
    </row>
    <row r="17" spans="2:13" x14ac:dyDescent="0.2">
      <c r="B17" s="84">
        <v>60001</v>
      </c>
      <c r="C17" s="85" t="s">
        <v>50</v>
      </c>
      <c r="D17" s="55">
        <v>0</v>
      </c>
      <c r="E17" s="57">
        <v>30000</v>
      </c>
      <c r="F17" s="67">
        <v>0</v>
      </c>
      <c r="G17" s="61"/>
      <c r="I17" s="64"/>
      <c r="J17" s="64"/>
      <c r="K17" s="64"/>
      <c r="L17" s="61"/>
      <c r="M17" s="61"/>
    </row>
    <row r="18" spans="2:13" x14ac:dyDescent="0.2">
      <c r="B18" s="85"/>
      <c r="C18" s="85"/>
      <c r="D18" s="56">
        <v>30001</v>
      </c>
      <c r="E18" s="57">
        <v>200000</v>
      </c>
      <c r="F18" s="68" t="s">
        <v>73</v>
      </c>
      <c r="G18" s="61"/>
      <c r="H18" s="79" t="s">
        <v>66</v>
      </c>
      <c r="I18" s="79"/>
      <c r="J18" s="79"/>
      <c r="K18" s="79" t="s">
        <v>67</v>
      </c>
      <c r="L18" s="79"/>
      <c r="M18" s="79"/>
    </row>
    <row r="19" spans="2:13" ht="16" x14ac:dyDescent="0.2">
      <c r="B19" s="85"/>
      <c r="C19" s="85"/>
      <c r="D19" s="58">
        <v>200001</v>
      </c>
      <c r="E19" s="57" t="s">
        <v>50</v>
      </c>
      <c r="F19" s="69" t="s">
        <v>74</v>
      </c>
      <c r="G19" s="61"/>
      <c r="H19" s="66" t="s">
        <v>49</v>
      </c>
      <c r="I19" s="66" t="s">
        <v>69</v>
      </c>
      <c r="J19" s="66" t="s">
        <v>75</v>
      </c>
      <c r="K19" s="66" t="s">
        <v>49</v>
      </c>
      <c r="L19" s="66" t="s">
        <v>69</v>
      </c>
      <c r="M19" s="66" t="s">
        <v>75</v>
      </c>
    </row>
    <row r="20" spans="2:13" x14ac:dyDescent="0.2">
      <c r="B20" s="61"/>
      <c r="C20" s="61"/>
      <c r="D20" s="61"/>
      <c r="E20" s="61"/>
      <c r="F20" s="61"/>
      <c r="G20" s="61"/>
      <c r="H20" s="63"/>
      <c r="I20" s="63"/>
      <c r="J20" s="63"/>
      <c r="K20" s="63"/>
      <c r="L20" s="65"/>
      <c r="M20" s="65"/>
    </row>
    <row r="21" spans="2:13" x14ac:dyDescent="0.2">
      <c r="B21" s="61"/>
      <c r="C21" s="61"/>
      <c r="D21" s="61"/>
      <c r="E21" s="61"/>
      <c r="F21" s="61"/>
      <c r="G21" s="61"/>
      <c r="H21" s="63">
        <v>0</v>
      </c>
      <c r="I21" s="63">
        <v>600000</v>
      </c>
      <c r="J21" s="63">
        <v>600000</v>
      </c>
      <c r="K21" s="63">
        <f>+H21/12</f>
        <v>0</v>
      </c>
      <c r="L21" s="63">
        <f t="shared" ref="L21:M23" si="0">+I21/12</f>
        <v>50000</v>
      </c>
      <c r="M21" s="63">
        <f t="shared" si="0"/>
        <v>50000</v>
      </c>
    </row>
    <row r="22" spans="2:13" x14ac:dyDescent="0.2">
      <c r="B22" s="61"/>
      <c r="C22" s="61"/>
      <c r="D22" s="61"/>
      <c r="E22" s="61"/>
      <c r="F22" s="61"/>
      <c r="G22" s="61"/>
      <c r="H22" s="63">
        <v>600001</v>
      </c>
      <c r="I22" s="63">
        <v>720000</v>
      </c>
      <c r="J22" s="63">
        <v>420000</v>
      </c>
      <c r="K22" s="63">
        <f>+H22/12</f>
        <v>50000.083333333336</v>
      </c>
      <c r="L22" s="63">
        <f t="shared" si="0"/>
        <v>60000</v>
      </c>
      <c r="M22" s="63">
        <f t="shared" si="0"/>
        <v>35000</v>
      </c>
    </row>
    <row r="23" spans="2:13" x14ac:dyDescent="0.2">
      <c r="B23" s="61"/>
      <c r="C23" s="61"/>
      <c r="D23" s="61"/>
      <c r="E23" s="61"/>
      <c r="F23" s="61"/>
      <c r="G23" s="61"/>
      <c r="H23" s="63">
        <v>720001</v>
      </c>
      <c r="I23" s="63" t="s">
        <v>70</v>
      </c>
      <c r="J23" s="63">
        <v>360000</v>
      </c>
      <c r="K23" s="63">
        <f>+H23/12</f>
        <v>60000.083333333336</v>
      </c>
      <c r="L23" s="63" t="s">
        <v>70</v>
      </c>
      <c r="M23" s="63">
        <f t="shared" si="0"/>
        <v>30000</v>
      </c>
    </row>
    <row r="25" spans="2:13" x14ac:dyDescent="0.2">
      <c r="B25" s="5" t="s">
        <v>21</v>
      </c>
    </row>
    <row r="27" spans="2:13" x14ac:dyDescent="0.2">
      <c r="B27" s="5" t="s">
        <v>22</v>
      </c>
    </row>
    <row r="29" spans="2:13" x14ac:dyDescent="0.2">
      <c r="B29" s="34" t="s">
        <v>23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2:13" x14ac:dyDescent="0.2">
      <c r="B30" s="7"/>
    </row>
    <row r="31" spans="2:13" x14ac:dyDescent="0.2">
      <c r="B31" s="7"/>
      <c r="D31" s="76" t="s">
        <v>55</v>
      </c>
      <c r="E31" s="77"/>
      <c r="F31" s="78" t="s">
        <v>56</v>
      </c>
      <c r="G31" s="78"/>
      <c r="H31" s="76" t="s">
        <v>48</v>
      </c>
      <c r="I31" s="77"/>
      <c r="J31" s="71" t="s">
        <v>16</v>
      </c>
      <c r="K31" s="72"/>
      <c r="L31" s="72"/>
      <c r="M31" s="72"/>
    </row>
    <row r="32" spans="2:13" ht="24" x14ac:dyDescent="0.2">
      <c r="B32" s="9"/>
      <c r="C32" s="9"/>
      <c r="D32" s="10" t="s">
        <v>1</v>
      </c>
      <c r="E32" s="2" t="s">
        <v>2</v>
      </c>
      <c r="F32" s="1" t="s">
        <v>1</v>
      </c>
      <c r="G32" s="2" t="s">
        <v>2</v>
      </c>
      <c r="H32" s="3" t="s">
        <v>1</v>
      </c>
      <c r="I32" s="3" t="s">
        <v>2</v>
      </c>
      <c r="J32" s="1" t="s">
        <v>1</v>
      </c>
      <c r="K32" s="29" t="s">
        <v>39</v>
      </c>
      <c r="L32" s="26" t="s">
        <v>17</v>
      </c>
      <c r="M32" s="22" t="s">
        <v>18</v>
      </c>
    </row>
    <row r="33" spans="2:20" x14ac:dyDescent="0.2">
      <c r="D33" s="11"/>
      <c r="E33" s="12"/>
      <c r="F33" s="11"/>
      <c r="G33" s="12"/>
      <c r="J33" s="11"/>
      <c r="K33" s="30"/>
      <c r="L33" s="27"/>
      <c r="M33" s="23"/>
    </row>
    <row r="34" spans="2:20" x14ac:dyDescent="0.2">
      <c r="B34" s="5">
        <v>1</v>
      </c>
      <c r="C34" s="13" t="s">
        <v>4</v>
      </c>
      <c r="D34" s="14">
        <v>90000</v>
      </c>
      <c r="E34" s="15">
        <f>IF(D34&lt;=40000,0,IF(D34&lt;=50000,(D34-30000)*6.5%,IF(D34&gt;50000,IF(D34&lt;200000,(D34-30000)*13%,IF(D34&gt;200000,((D34-200000)*23%+22100))))))</f>
        <v>7800</v>
      </c>
      <c r="F34" s="14">
        <v>60000</v>
      </c>
      <c r="G34" s="15">
        <f>IF(F34&lt;=40000,0,IF(F34&lt;=50000,(F34-30000)*6.5%,IF(F34&gt;50000,IF(F34&lt;200000,(F34-30000)*13%,IF(F34&gt;200000,((F34-200000)*23%+22100))))))</f>
        <v>3900</v>
      </c>
      <c r="H34" s="8">
        <v>0</v>
      </c>
      <c r="I34" s="8">
        <f t="shared" ref="I34:I45" si="1">ROUND(IF(H34&lt;30000,0,IF(H34&lt;150000,(H34-30000)*13%,(H34-150000)*23%+15600)),0)</f>
        <v>0</v>
      </c>
      <c r="J34" s="14">
        <f>+D34+F34+H34</f>
        <v>150000</v>
      </c>
      <c r="K34" s="31">
        <f>IF(J34&lt;=40000,0,IF(J34&lt;=50000,(J34-30000)*6.5%,IF(J34&gt;50000,IF(J34&lt;200000,(J34-30000)*13%,IF(J34&gt;200000,((J34-200000)*23%+22100))))))</f>
        <v>15600</v>
      </c>
      <c r="L34" s="28">
        <f>E34+G34+I34</f>
        <v>11700</v>
      </c>
      <c r="M34" s="24">
        <f>+K34-L34</f>
        <v>3900</v>
      </c>
      <c r="P34" s="41"/>
      <c r="R34" s="38"/>
      <c r="T34" s="38"/>
    </row>
    <row r="35" spans="2:20" x14ac:dyDescent="0.2">
      <c r="B35" s="5">
        <v>2</v>
      </c>
      <c r="C35" s="13" t="s">
        <v>5</v>
      </c>
      <c r="D35" s="14">
        <v>90000</v>
      </c>
      <c r="E35" s="15">
        <f t="shared" ref="E35:G38" si="2">IF(D35&lt;=40000,0,IF(D35&lt;=50000,(D35-30000)*6.5%,IF(D35&gt;50000,IF(D35&lt;200000,(D35-30000)*13%,IF(D35&gt;200000,((D35-200000)*23%+22100))))))</f>
        <v>7800</v>
      </c>
      <c r="F35" s="14">
        <v>60000</v>
      </c>
      <c r="G35" s="15">
        <f t="shared" si="2"/>
        <v>3900</v>
      </c>
      <c r="H35" s="8">
        <v>0</v>
      </c>
      <c r="I35" s="8">
        <f t="shared" si="1"/>
        <v>0</v>
      </c>
      <c r="J35" s="14">
        <f t="shared" ref="J35:J45" si="3">+D35+F35+H35</f>
        <v>150000</v>
      </c>
      <c r="K35" s="31">
        <f t="shared" ref="K35:K38" si="4">IF(J35&lt;=40000,0,IF(J35&lt;=50000,(J35-30000)*6.5%,IF(J35&gt;50000,IF(J35&lt;200000,(J35-30000)*13%,IF(J35&gt;200000,((J35-200000)*23%+22100))))))</f>
        <v>15600</v>
      </c>
      <c r="L35" s="28">
        <f t="shared" ref="L35:L45" si="5">E35+G35+I35</f>
        <v>11700</v>
      </c>
      <c r="M35" s="24">
        <f t="shared" ref="M35:M45" si="6">+K35-L35</f>
        <v>3900</v>
      </c>
      <c r="P35" s="41"/>
    </row>
    <row r="36" spans="2:20" x14ac:dyDescent="0.2">
      <c r="B36" s="5">
        <v>3</v>
      </c>
      <c r="C36" s="13" t="s">
        <v>6</v>
      </c>
      <c r="D36" s="14">
        <v>90000</v>
      </c>
      <c r="E36" s="15">
        <f t="shared" si="2"/>
        <v>7800</v>
      </c>
      <c r="F36" s="14">
        <v>60000</v>
      </c>
      <c r="G36" s="15">
        <f t="shared" si="2"/>
        <v>3900</v>
      </c>
      <c r="H36" s="8">
        <v>0</v>
      </c>
      <c r="I36" s="8">
        <f t="shared" si="1"/>
        <v>0</v>
      </c>
      <c r="J36" s="14">
        <f t="shared" si="3"/>
        <v>150000</v>
      </c>
      <c r="K36" s="31">
        <f t="shared" si="4"/>
        <v>15600</v>
      </c>
      <c r="L36" s="28">
        <f t="shared" si="5"/>
        <v>11700</v>
      </c>
      <c r="M36" s="24">
        <f t="shared" si="6"/>
        <v>3900</v>
      </c>
      <c r="P36" s="41"/>
    </row>
    <row r="37" spans="2:20" x14ac:dyDescent="0.2">
      <c r="B37" s="5">
        <v>4</v>
      </c>
      <c r="C37" s="13" t="s">
        <v>7</v>
      </c>
      <c r="D37" s="14">
        <v>90000</v>
      </c>
      <c r="E37" s="15">
        <f t="shared" si="2"/>
        <v>7800</v>
      </c>
      <c r="F37" s="14">
        <v>60000</v>
      </c>
      <c r="G37" s="15">
        <f t="shared" si="2"/>
        <v>3900</v>
      </c>
      <c r="H37" s="8">
        <v>0</v>
      </c>
      <c r="I37" s="8">
        <f t="shared" si="1"/>
        <v>0</v>
      </c>
      <c r="J37" s="14">
        <f t="shared" si="3"/>
        <v>150000</v>
      </c>
      <c r="K37" s="31">
        <f t="shared" si="4"/>
        <v>15600</v>
      </c>
      <c r="L37" s="28">
        <f t="shared" si="5"/>
        <v>11700</v>
      </c>
      <c r="M37" s="24">
        <f t="shared" si="6"/>
        <v>3900</v>
      </c>
      <c r="P37" s="41"/>
      <c r="R37" s="54"/>
    </row>
    <row r="38" spans="2:20" x14ac:dyDescent="0.2">
      <c r="B38" s="5">
        <v>5</v>
      </c>
      <c r="C38" s="13" t="s">
        <v>8</v>
      </c>
      <c r="D38" s="14">
        <v>90000</v>
      </c>
      <c r="E38" s="15">
        <f t="shared" si="2"/>
        <v>7800</v>
      </c>
      <c r="F38" s="14">
        <v>60000</v>
      </c>
      <c r="G38" s="15">
        <f t="shared" si="2"/>
        <v>3900</v>
      </c>
      <c r="H38" s="8">
        <v>0</v>
      </c>
      <c r="I38" s="8">
        <f t="shared" si="1"/>
        <v>0</v>
      </c>
      <c r="J38" s="14">
        <f t="shared" si="3"/>
        <v>150000</v>
      </c>
      <c r="K38" s="31">
        <f t="shared" si="4"/>
        <v>15600</v>
      </c>
      <c r="L38" s="28">
        <f t="shared" si="5"/>
        <v>11700</v>
      </c>
      <c r="M38" s="24">
        <f t="shared" si="6"/>
        <v>3900</v>
      </c>
      <c r="P38" s="41"/>
      <c r="R38" s="54"/>
    </row>
    <row r="39" spans="2:20" x14ac:dyDescent="0.2">
      <c r="B39" s="5">
        <v>6</v>
      </c>
      <c r="C39" s="13" t="s">
        <v>9</v>
      </c>
      <c r="D39" s="14">
        <v>90000</v>
      </c>
      <c r="E39" s="15">
        <f t="shared" ref="E39:G45" si="7">IF(D39&lt;=50000,0,IF(D39&lt;=60000,(D39-35000)*13%,IF(D39&gt;60000,IF(D39&lt;200000,(D39-30000)*13%,IF(D39&gt;200000,((D39-200000)*23%+22100))))))</f>
        <v>7800</v>
      </c>
      <c r="F39" s="14">
        <v>60000</v>
      </c>
      <c r="G39" s="15">
        <f t="shared" si="7"/>
        <v>3250</v>
      </c>
      <c r="H39" s="8">
        <v>0</v>
      </c>
      <c r="I39" s="8">
        <f t="shared" si="1"/>
        <v>0</v>
      </c>
      <c r="J39" s="14">
        <f t="shared" si="3"/>
        <v>150000</v>
      </c>
      <c r="K39" s="31">
        <f t="shared" ref="K39:K45" si="8">IF(J39&lt;=50000,0,IF(J39&lt;=60000,(J39-35000)*13%,IF(J39&gt;60000,IF(J39&lt;200000,(J39-30000)*13%,IF(J39&gt;200000,((J39-200000)*23%+22100))))))</f>
        <v>15600</v>
      </c>
      <c r="L39" s="28">
        <f t="shared" si="5"/>
        <v>11050</v>
      </c>
      <c r="M39" s="24">
        <f t="shared" si="6"/>
        <v>4550</v>
      </c>
      <c r="P39" s="41"/>
      <c r="R39" s="54"/>
    </row>
    <row r="40" spans="2:20" x14ac:dyDescent="0.2">
      <c r="B40" s="5">
        <v>7</v>
      </c>
      <c r="C40" s="13" t="s">
        <v>10</v>
      </c>
      <c r="D40" s="14">
        <v>90000</v>
      </c>
      <c r="E40" s="15">
        <f t="shared" si="7"/>
        <v>7800</v>
      </c>
      <c r="F40" s="14">
        <v>60000</v>
      </c>
      <c r="G40" s="15">
        <f t="shared" si="7"/>
        <v>3250</v>
      </c>
      <c r="H40" s="8">
        <v>0</v>
      </c>
      <c r="I40" s="8">
        <f t="shared" si="1"/>
        <v>0</v>
      </c>
      <c r="J40" s="14">
        <f t="shared" si="3"/>
        <v>150000</v>
      </c>
      <c r="K40" s="31">
        <f t="shared" si="8"/>
        <v>15600</v>
      </c>
      <c r="L40" s="28">
        <f t="shared" si="5"/>
        <v>11050</v>
      </c>
      <c r="M40" s="24">
        <f t="shared" si="6"/>
        <v>4550</v>
      </c>
      <c r="P40" s="41"/>
      <c r="R40" s="54"/>
    </row>
    <row r="41" spans="2:20" x14ac:dyDescent="0.2">
      <c r="B41" s="5">
        <v>8</v>
      </c>
      <c r="C41" s="13" t="s">
        <v>11</v>
      </c>
      <c r="D41" s="14">
        <v>90000</v>
      </c>
      <c r="E41" s="15">
        <f t="shared" si="7"/>
        <v>7800</v>
      </c>
      <c r="F41" s="14">
        <v>60000</v>
      </c>
      <c r="G41" s="15">
        <f t="shared" si="7"/>
        <v>3250</v>
      </c>
      <c r="H41" s="8">
        <v>0</v>
      </c>
      <c r="I41" s="8">
        <f t="shared" si="1"/>
        <v>0</v>
      </c>
      <c r="J41" s="14">
        <f t="shared" si="3"/>
        <v>150000</v>
      </c>
      <c r="K41" s="31">
        <f t="shared" si="8"/>
        <v>15600</v>
      </c>
      <c r="L41" s="28">
        <f t="shared" si="5"/>
        <v>11050</v>
      </c>
      <c r="M41" s="24">
        <f t="shared" si="6"/>
        <v>4550</v>
      </c>
      <c r="P41" s="41"/>
      <c r="Q41" s="38"/>
    </row>
    <row r="42" spans="2:20" x14ac:dyDescent="0.2">
      <c r="B42" s="5">
        <v>9</v>
      </c>
      <c r="C42" s="13" t="s">
        <v>12</v>
      </c>
      <c r="D42" s="14">
        <v>90000</v>
      </c>
      <c r="E42" s="15">
        <f t="shared" si="7"/>
        <v>7800</v>
      </c>
      <c r="F42" s="14">
        <v>60000</v>
      </c>
      <c r="G42" s="15">
        <f t="shared" si="7"/>
        <v>3250</v>
      </c>
      <c r="H42" s="8">
        <v>0</v>
      </c>
      <c r="I42" s="8">
        <f t="shared" si="1"/>
        <v>0</v>
      </c>
      <c r="J42" s="14">
        <f t="shared" si="3"/>
        <v>150000</v>
      </c>
      <c r="K42" s="31">
        <f t="shared" si="8"/>
        <v>15600</v>
      </c>
      <c r="L42" s="28">
        <f t="shared" si="5"/>
        <v>11050</v>
      </c>
      <c r="M42" s="24">
        <f t="shared" si="6"/>
        <v>4550</v>
      </c>
      <c r="P42" s="41"/>
      <c r="Q42" s="41"/>
    </row>
    <row r="43" spans="2:20" x14ac:dyDescent="0.2">
      <c r="B43" s="5">
        <v>10</v>
      </c>
      <c r="C43" s="13" t="s">
        <v>13</v>
      </c>
      <c r="D43" s="14">
        <v>90000</v>
      </c>
      <c r="E43" s="15">
        <f t="shared" si="7"/>
        <v>7800</v>
      </c>
      <c r="F43" s="14">
        <v>60000</v>
      </c>
      <c r="G43" s="15">
        <f t="shared" si="7"/>
        <v>3250</v>
      </c>
      <c r="H43" s="8">
        <v>0</v>
      </c>
      <c r="I43" s="8">
        <f t="shared" si="1"/>
        <v>0</v>
      </c>
      <c r="J43" s="14">
        <f t="shared" si="3"/>
        <v>150000</v>
      </c>
      <c r="K43" s="31">
        <f t="shared" si="8"/>
        <v>15600</v>
      </c>
      <c r="L43" s="28">
        <f t="shared" si="5"/>
        <v>11050</v>
      </c>
      <c r="M43" s="24">
        <f t="shared" si="6"/>
        <v>4550</v>
      </c>
      <c r="P43" s="41"/>
    </row>
    <row r="44" spans="2:20" x14ac:dyDescent="0.2">
      <c r="B44" s="5">
        <v>11</v>
      </c>
      <c r="C44" s="13" t="s">
        <v>14</v>
      </c>
      <c r="D44" s="14">
        <v>90000</v>
      </c>
      <c r="E44" s="15">
        <f t="shared" si="7"/>
        <v>7800</v>
      </c>
      <c r="F44" s="14">
        <v>60000</v>
      </c>
      <c r="G44" s="15">
        <f t="shared" si="7"/>
        <v>3250</v>
      </c>
      <c r="H44" s="8">
        <v>0</v>
      </c>
      <c r="I44" s="8">
        <f t="shared" si="1"/>
        <v>0</v>
      </c>
      <c r="J44" s="14">
        <f t="shared" si="3"/>
        <v>150000</v>
      </c>
      <c r="K44" s="31">
        <f t="shared" si="8"/>
        <v>15600</v>
      </c>
      <c r="L44" s="28">
        <f t="shared" si="5"/>
        <v>11050</v>
      </c>
      <c r="M44" s="24">
        <f t="shared" si="6"/>
        <v>4550</v>
      </c>
      <c r="P44" s="41"/>
    </row>
    <row r="45" spans="2:20" x14ac:dyDescent="0.2">
      <c r="B45" s="5">
        <v>12</v>
      </c>
      <c r="C45" s="13" t="s">
        <v>15</v>
      </c>
      <c r="D45" s="14">
        <v>90000</v>
      </c>
      <c r="E45" s="15">
        <f t="shared" si="7"/>
        <v>7800</v>
      </c>
      <c r="F45" s="14">
        <v>60000</v>
      </c>
      <c r="G45" s="15">
        <f t="shared" si="7"/>
        <v>3250</v>
      </c>
      <c r="H45" s="45">
        <v>0</v>
      </c>
      <c r="I45" s="45">
        <f t="shared" si="1"/>
        <v>0</v>
      </c>
      <c r="J45" s="14">
        <f t="shared" si="3"/>
        <v>150000</v>
      </c>
      <c r="K45" s="31">
        <f t="shared" si="8"/>
        <v>15600</v>
      </c>
      <c r="L45" s="28">
        <f t="shared" si="5"/>
        <v>11050</v>
      </c>
      <c r="M45" s="24">
        <f t="shared" si="6"/>
        <v>4550</v>
      </c>
      <c r="Q45" s="41"/>
    </row>
    <row r="46" spans="2:20" x14ac:dyDescent="0.2">
      <c r="B46" s="9"/>
      <c r="C46" s="9"/>
      <c r="D46" s="46"/>
      <c r="E46" s="53"/>
      <c r="F46" s="46"/>
      <c r="G46" s="53"/>
      <c r="H46" s="9"/>
      <c r="I46" s="9"/>
      <c r="J46" s="46"/>
      <c r="K46" s="47"/>
      <c r="L46" s="48"/>
      <c r="M46" s="49"/>
    </row>
    <row r="47" spans="2:20" x14ac:dyDescent="0.2">
      <c r="C47" s="16" t="s">
        <v>16</v>
      </c>
      <c r="D47" s="17">
        <f>+SUM(D34:D45)</f>
        <v>1080000</v>
      </c>
      <c r="E47" s="18">
        <f t="shared" ref="E47:I47" si="9">+SUM(E34:E45)</f>
        <v>93600</v>
      </c>
      <c r="F47" s="17">
        <f t="shared" si="9"/>
        <v>720000</v>
      </c>
      <c r="G47" s="18">
        <f t="shared" si="9"/>
        <v>42250</v>
      </c>
      <c r="H47" s="19">
        <f t="shared" si="9"/>
        <v>0</v>
      </c>
      <c r="I47" s="19">
        <f t="shared" si="9"/>
        <v>0</v>
      </c>
      <c r="J47" s="17">
        <f>+SUM(J34:J45)</f>
        <v>1800000</v>
      </c>
      <c r="K47" s="32">
        <f>+SUM(K34:K45)</f>
        <v>187200</v>
      </c>
      <c r="L47" s="25">
        <f>+SUM(L34:L45)</f>
        <v>135850</v>
      </c>
      <c r="M47" s="21">
        <f>+SUM(M34:M45)</f>
        <v>51350</v>
      </c>
    </row>
    <row r="48" spans="2:20" x14ac:dyDescent="0.2">
      <c r="C48" s="16"/>
      <c r="D48" s="19"/>
      <c r="E48" s="21"/>
      <c r="F48" s="19"/>
      <c r="G48" s="21"/>
      <c r="H48" s="19"/>
      <c r="I48" s="21"/>
      <c r="J48" s="19"/>
      <c r="K48" s="32"/>
      <c r="L48" s="25"/>
      <c r="M48" s="21"/>
    </row>
    <row r="50" spans="2:17" x14ac:dyDescent="0.2">
      <c r="B50" s="33" t="s">
        <v>40</v>
      </c>
      <c r="C50" s="33"/>
      <c r="D50" s="33"/>
      <c r="E50" s="33"/>
      <c r="F50" s="33"/>
      <c r="G50" s="33"/>
      <c r="H50" s="50">
        <f>L47</f>
        <v>135850</v>
      </c>
      <c r="I50" s="33" t="s">
        <v>19</v>
      </c>
      <c r="J50" s="33"/>
      <c r="K50" s="33"/>
      <c r="L50" s="33"/>
      <c r="M50" s="33"/>
    </row>
    <row r="51" spans="2:17" x14ac:dyDescent="0.2">
      <c r="B51" s="33" t="s">
        <v>25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7" x14ac:dyDescent="0.2">
      <c r="B52" s="33" t="s">
        <v>24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2:17" x14ac:dyDescent="0.2">
      <c r="B53" s="33" t="s">
        <v>41</v>
      </c>
      <c r="C53" s="50">
        <f>K47</f>
        <v>187200</v>
      </c>
      <c r="D53" s="33" t="s">
        <v>19</v>
      </c>
      <c r="E53" s="33"/>
      <c r="F53" s="33"/>
      <c r="G53" s="33"/>
      <c r="H53" s="33"/>
      <c r="I53" s="33"/>
      <c r="J53" s="33"/>
      <c r="K53" s="33"/>
      <c r="L53" s="33"/>
      <c r="M53" s="33"/>
    </row>
    <row r="54" spans="2:17" x14ac:dyDescent="0.2">
      <c r="B54" s="33" t="s">
        <v>42</v>
      </c>
      <c r="C54" s="33"/>
      <c r="D54" s="33"/>
      <c r="E54" s="33"/>
      <c r="F54" s="33"/>
      <c r="G54" s="33"/>
      <c r="H54" s="50">
        <f>K47</f>
        <v>187200</v>
      </c>
      <c r="I54" s="51" t="s">
        <v>43</v>
      </c>
      <c r="J54" s="50">
        <f>L47</f>
        <v>135850</v>
      </c>
      <c r="K54" s="51" t="s">
        <v>44</v>
      </c>
      <c r="L54" s="50">
        <f>H54-J54</f>
        <v>51350</v>
      </c>
      <c r="M54" s="33" t="s">
        <v>19</v>
      </c>
    </row>
    <row r="55" spans="2:17" x14ac:dyDescent="0.2">
      <c r="B55" s="33" t="s">
        <v>46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2:17" x14ac:dyDescent="0.2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2:17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2:17" x14ac:dyDescent="0.2">
      <c r="B58" s="34" t="s">
        <v>47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61" spans="2:17" x14ac:dyDescent="0.2">
      <c r="B61" s="43" t="s">
        <v>0</v>
      </c>
      <c r="C61" s="44" t="s">
        <v>27</v>
      </c>
      <c r="D61" s="44" t="s">
        <v>33</v>
      </c>
      <c r="E61" s="44" t="s">
        <v>28</v>
      </c>
      <c r="F61" s="44"/>
      <c r="G61" s="43" t="s">
        <v>29</v>
      </c>
      <c r="H61" s="43" t="s">
        <v>35</v>
      </c>
      <c r="I61" s="43" t="s">
        <v>3</v>
      </c>
      <c r="J61" s="43" t="s">
        <v>19</v>
      </c>
      <c r="K61" s="44" t="s">
        <v>30</v>
      </c>
    </row>
    <row r="62" spans="2:17" x14ac:dyDescent="0.2">
      <c r="K62" s="7" t="s">
        <v>31</v>
      </c>
    </row>
    <row r="63" spans="2:17" x14ac:dyDescent="0.2">
      <c r="B63" s="7">
        <v>1</v>
      </c>
      <c r="C63" s="5" t="s">
        <v>60</v>
      </c>
      <c r="D63" s="44" t="s">
        <v>60</v>
      </c>
      <c r="E63" s="33" t="s">
        <v>61</v>
      </c>
      <c r="G63" s="5" t="s">
        <v>19</v>
      </c>
      <c r="H63" s="8">
        <v>120000</v>
      </c>
      <c r="I63" s="39">
        <v>1</v>
      </c>
      <c r="J63" s="8">
        <f>+H63*I63</f>
        <v>120000</v>
      </c>
      <c r="K63" s="8">
        <f>+J63*0.15</f>
        <v>18000</v>
      </c>
      <c r="M63" s="40"/>
      <c r="Q63" s="38"/>
    </row>
    <row r="64" spans="2:17" x14ac:dyDescent="0.2">
      <c r="B64" s="7">
        <v>2</v>
      </c>
      <c r="C64" s="5" t="s">
        <v>62</v>
      </c>
      <c r="D64" s="44" t="str">
        <f>C64</f>
        <v>Jashtë vendit</v>
      </c>
      <c r="E64" s="33" t="s">
        <v>63</v>
      </c>
      <c r="G64" s="5" t="s">
        <v>19</v>
      </c>
      <c r="H64" s="8">
        <v>30000</v>
      </c>
      <c r="I64" s="39">
        <v>1</v>
      </c>
      <c r="J64" s="8">
        <f>+H64*I64</f>
        <v>30000</v>
      </c>
      <c r="K64" s="8">
        <f>+J64*0.15</f>
        <v>4500</v>
      </c>
      <c r="M64" s="40"/>
      <c r="N64" s="41"/>
    </row>
    <row r="65" spans="2:21" x14ac:dyDescent="0.2">
      <c r="B65" s="7"/>
      <c r="E65" s="33"/>
      <c r="H65" s="52"/>
      <c r="I65" s="8"/>
      <c r="J65" s="39"/>
      <c r="K65" s="8"/>
      <c r="L65" s="8"/>
      <c r="M65" s="40"/>
      <c r="N65" s="41"/>
      <c r="U65" s="8"/>
    </row>
    <row r="66" spans="2:21" x14ac:dyDescent="0.2">
      <c r="J66" s="39"/>
    </row>
    <row r="67" spans="2:21" x14ac:dyDescent="0.2">
      <c r="C67" s="5" t="s">
        <v>16</v>
      </c>
      <c r="J67" s="39"/>
      <c r="K67" s="41">
        <f>+SUM(K63:K64)</f>
        <v>22500</v>
      </c>
      <c r="L67" s="41"/>
      <c r="N67" s="41"/>
    </row>
    <row r="69" spans="2:21" x14ac:dyDescent="0.2">
      <c r="B69" s="36" t="s">
        <v>32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1" spans="2:21" ht="32" x14ac:dyDescent="0.2">
      <c r="C71" s="7" t="s">
        <v>33</v>
      </c>
      <c r="D71" s="7"/>
      <c r="E71" s="20" t="s">
        <v>35</v>
      </c>
      <c r="F71" s="20" t="s">
        <v>36</v>
      </c>
      <c r="G71" s="20" t="s">
        <v>38</v>
      </c>
      <c r="H71" s="20" t="s">
        <v>37</v>
      </c>
    </row>
    <row r="73" spans="2:21" x14ac:dyDescent="0.2">
      <c r="C73" s="5" t="s">
        <v>34</v>
      </c>
      <c r="E73" s="41">
        <f>+J47</f>
        <v>1800000</v>
      </c>
      <c r="F73" s="41">
        <f>+L47</f>
        <v>135850</v>
      </c>
      <c r="G73" s="41">
        <f>+K47</f>
        <v>187200</v>
      </c>
      <c r="H73" s="41">
        <f>+G73-F73</f>
        <v>51350</v>
      </c>
    </row>
    <row r="74" spans="2:21" x14ac:dyDescent="0.2">
      <c r="C74" s="5" t="str">
        <f>+C64</f>
        <v>Jashtë vendit</v>
      </c>
      <c r="E74" s="41">
        <f>SUMIF($D$63:$D$64,C74,$K$63:$K$64)</f>
        <v>4500</v>
      </c>
      <c r="F74" s="8">
        <v>0</v>
      </c>
      <c r="G74" s="8">
        <f>+K63</f>
        <v>18000</v>
      </c>
      <c r="H74" s="8">
        <f>+G74-F74</f>
        <v>18000</v>
      </c>
    </row>
    <row r="75" spans="2:21" x14ac:dyDescent="0.2">
      <c r="C75" s="5" t="s">
        <v>60</v>
      </c>
      <c r="E75" s="41">
        <f>SUMIF($D$63:$D$64,C75,$K$63:$K$64)</f>
        <v>18000</v>
      </c>
      <c r="F75" s="8">
        <v>0</v>
      </c>
      <c r="G75" s="8">
        <f>+K64</f>
        <v>4500</v>
      </c>
      <c r="H75" s="8">
        <f>+G75-F75</f>
        <v>4500</v>
      </c>
      <c r="Q75" s="54"/>
    </row>
    <row r="77" spans="2:21" x14ac:dyDescent="0.2">
      <c r="C77" s="5" t="s">
        <v>16</v>
      </c>
      <c r="E77" s="41">
        <f>+SUM(E73:E75)</f>
        <v>1822500</v>
      </c>
      <c r="F77" s="41">
        <f t="shared" ref="F77:H77" si="10">+SUM(F73:F75)</f>
        <v>135850</v>
      </c>
      <c r="G77" s="41">
        <f t="shared" si="10"/>
        <v>209700</v>
      </c>
      <c r="H77" s="41">
        <f t="shared" si="10"/>
        <v>73850</v>
      </c>
    </row>
    <row r="78" spans="2:21" x14ac:dyDescent="0.2">
      <c r="E78" s="42">
        <f>E77-K67-J47</f>
        <v>0</v>
      </c>
      <c r="F78" s="42">
        <f>+F77-L47</f>
        <v>0</v>
      </c>
      <c r="G78" s="42">
        <f>+G77-K67-K47</f>
        <v>0</v>
      </c>
      <c r="H78" s="42">
        <f>H77-M47-K67</f>
        <v>0</v>
      </c>
    </row>
    <row r="79" spans="2:21" x14ac:dyDescent="0.2">
      <c r="J79" s="7"/>
      <c r="M79" s="41"/>
    </row>
    <row r="80" spans="2:21" x14ac:dyDescent="0.2">
      <c r="F80" s="7" t="s">
        <v>45</v>
      </c>
    </row>
    <row r="81" spans="3:6" x14ac:dyDescent="0.2">
      <c r="E81" s="41"/>
      <c r="F81" s="7" t="s">
        <v>57</v>
      </c>
    </row>
    <row r="86" spans="3:6" x14ac:dyDescent="0.2">
      <c r="C86" s="38"/>
      <c r="E86" s="8"/>
    </row>
    <row r="87" spans="3:6" x14ac:dyDescent="0.2">
      <c r="C87" s="38"/>
      <c r="E87" s="8"/>
    </row>
    <row r="88" spans="3:6" x14ac:dyDescent="0.2">
      <c r="D88" s="38"/>
      <c r="E88" s="8"/>
    </row>
    <row r="89" spans="3:6" x14ac:dyDescent="0.2">
      <c r="D89" s="38"/>
      <c r="E89" s="8"/>
    </row>
    <row r="90" spans="3:6" x14ac:dyDescent="0.2">
      <c r="C90" s="38"/>
      <c r="E90" s="8"/>
    </row>
    <row r="91" spans="3:6" x14ac:dyDescent="0.2">
      <c r="E91" s="8"/>
    </row>
    <row r="92" spans="3:6" x14ac:dyDescent="0.2">
      <c r="E92" s="8"/>
    </row>
    <row r="93" spans="3:6" x14ac:dyDescent="0.2">
      <c r="E93" s="41"/>
    </row>
  </sheetData>
  <mergeCells count="16">
    <mergeCell ref="B15:B16"/>
    <mergeCell ref="C15:C16"/>
    <mergeCell ref="B17:B19"/>
    <mergeCell ref="C17:C19"/>
    <mergeCell ref="B12:C12"/>
    <mergeCell ref="J31:M31"/>
    <mergeCell ref="D12:E12"/>
    <mergeCell ref="F12:F13"/>
    <mergeCell ref="D31:E31"/>
    <mergeCell ref="F31:G31"/>
    <mergeCell ref="H31:I31"/>
    <mergeCell ref="H18:J18"/>
    <mergeCell ref="K18:M18"/>
    <mergeCell ref="H12:I12"/>
    <mergeCell ref="J12:K12"/>
    <mergeCell ref="L12:L13"/>
  </mergeCells>
  <pageMargins left="0.7" right="0.7" top="0.67" bottom="1.49" header="0.3" footer="0.3"/>
  <pageSetup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Pasqyrë.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2025-02-20T13:35:46Z</cp:lastPrinted>
  <dcterms:created xsi:type="dcterms:W3CDTF">2006-09-16T00:00:00Z</dcterms:created>
  <dcterms:modified xsi:type="dcterms:W3CDTF">2026-01-15T18:57:41Z</dcterms:modified>
</cp:coreProperties>
</file>